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A6931FAD-3F5B-4441-886D-15F64BC59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1" sheetId="8" state="hidden" r:id="rId6"/>
    <sheet name="RASHODI 4. RAZINA" sheetId="2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G11" i="1"/>
  <c r="H11" i="1"/>
  <c r="F8" i="1"/>
  <c r="H28" i="3"/>
  <c r="H27" i="3" s="1"/>
  <c r="H40" i="3"/>
  <c r="H45" i="3"/>
  <c r="H41" i="3"/>
  <c r="H31" i="3"/>
  <c r="I28" i="3"/>
  <c r="I31" i="3"/>
  <c r="G45" i="3"/>
  <c r="G41" i="3"/>
  <c r="G40" i="3" s="1"/>
  <c r="G27" i="3" s="1"/>
  <c r="G31" i="3"/>
  <c r="G28" i="3"/>
  <c r="H10" i="3"/>
  <c r="H11" i="3"/>
  <c r="H16" i="3"/>
  <c r="I11" i="3"/>
  <c r="I16" i="3"/>
  <c r="G11" i="3"/>
  <c r="F31" i="3"/>
  <c r="F28" i="3" s="1"/>
  <c r="E45" i="3"/>
  <c r="E31" i="3"/>
  <c r="E28" i="3"/>
  <c r="E27" i="3" s="1"/>
  <c r="F16" i="3"/>
  <c r="F11" i="3" s="1"/>
  <c r="E11" i="3"/>
  <c r="E10" i="3"/>
  <c r="I6" i="7"/>
  <c r="H6" i="7"/>
  <c r="H7" i="7"/>
  <c r="H8" i="7"/>
  <c r="H25" i="7"/>
  <c r="H18" i="7"/>
  <c r="H19" i="7"/>
  <c r="H22" i="7"/>
  <c r="G22" i="7"/>
  <c r="H12" i="7"/>
  <c r="H9" i="7"/>
  <c r="I7" i="7"/>
  <c r="I34" i="7"/>
  <c r="I28" i="7"/>
  <c r="I25" i="7" s="1"/>
  <c r="I18" i="7"/>
  <c r="I19" i="7"/>
  <c r="I12" i="7"/>
  <c r="I9" i="7"/>
  <c r="I8" i="7" s="1"/>
  <c r="F6" i="7"/>
  <c r="F7" i="7"/>
  <c r="F28" i="7"/>
  <c r="F25" i="7" s="1"/>
  <c r="F12" i="7"/>
  <c r="G28" i="7"/>
  <c r="G25" i="7" s="1"/>
  <c r="G19" i="7"/>
  <c r="G12" i="7"/>
  <c r="G8" i="7" s="1"/>
  <c r="G9" i="7"/>
  <c r="E34" i="7"/>
  <c r="E25" i="7"/>
  <c r="E19" i="7"/>
  <c r="E9" i="7"/>
  <c r="E8" i="7" s="1"/>
  <c r="E67" i="2"/>
  <c r="D8" i="2"/>
  <c r="D9" i="2"/>
  <c r="D17" i="2"/>
  <c r="D62" i="2"/>
  <c r="D58" i="2" s="1"/>
  <c r="D54" i="2" s="1"/>
  <c r="E62" i="2"/>
  <c r="E58" i="2"/>
  <c r="E54" i="2" s="1"/>
  <c r="E32" i="2"/>
  <c r="D32" i="2"/>
  <c r="D22" i="2"/>
  <c r="E24" i="2"/>
  <c r="D18" i="2"/>
  <c r="H62" i="2"/>
  <c r="K8" i="2"/>
  <c r="K17" i="2"/>
  <c r="E29" i="2"/>
  <c r="E28" i="2"/>
  <c r="E26" i="2"/>
  <c r="E25" i="2"/>
  <c r="E23" i="2"/>
  <c r="E21" i="2"/>
  <c r="E20" i="2"/>
  <c r="E19" i="2"/>
  <c r="E18" i="2"/>
  <c r="D10" i="2"/>
  <c r="E12" i="2"/>
  <c r="E11" i="2"/>
  <c r="E63" i="2"/>
  <c r="J11" i="1"/>
  <c r="K45" i="3"/>
  <c r="J45" i="3"/>
  <c r="J31" i="3"/>
  <c r="J28" i="3" s="1"/>
  <c r="I45" i="3"/>
  <c r="F45" i="3"/>
  <c r="F40" i="3" s="1"/>
  <c r="I41" i="3"/>
  <c r="J9" i="7"/>
  <c r="J8" i="7" s="1"/>
  <c r="F32" i="2"/>
  <c r="I8" i="2"/>
  <c r="C45" i="2"/>
  <c r="I17" i="2"/>
  <c r="C18" i="2"/>
  <c r="F22" i="2"/>
  <c r="C22" i="2"/>
  <c r="G32" i="2"/>
  <c r="H32" i="2"/>
  <c r="I59" i="2"/>
  <c r="I58" i="2" s="1"/>
  <c r="C32" i="2"/>
  <c r="C10" i="2"/>
  <c r="F34" i="7"/>
  <c r="L11" i="1"/>
  <c r="K11" i="1"/>
  <c r="J11" i="3"/>
  <c r="J45" i="2"/>
  <c r="G45" i="2"/>
  <c r="H45" i="2"/>
  <c r="F45" i="2"/>
  <c r="K25" i="7"/>
  <c r="J25" i="7"/>
  <c r="K19" i="7"/>
  <c r="K18" i="7" s="1"/>
  <c r="J19" i="7"/>
  <c r="J18" i="7" s="1"/>
  <c r="F19" i="7"/>
  <c r="F18" i="7" s="1"/>
  <c r="K9" i="7"/>
  <c r="K8" i="7" s="1"/>
  <c r="F9" i="7"/>
  <c r="K31" i="3"/>
  <c r="K28" i="3" s="1"/>
  <c r="K27" i="3" s="1"/>
  <c r="K11" i="3"/>
  <c r="J22" i="2"/>
  <c r="H22" i="2"/>
  <c r="G22" i="2"/>
  <c r="E22" i="2" s="1"/>
  <c r="J62" i="2"/>
  <c r="F62" i="2"/>
  <c r="F59" i="2"/>
  <c r="G51" i="2"/>
  <c r="G50" i="2" s="1"/>
  <c r="J59" i="2"/>
  <c r="G59" i="2"/>
  <c r="G58" i="2" s="1"/>
  <c r="G54" i="2" s="1"/>
  <c r="F51" i="2"/>
  <c r="F50" i="2" s="1"/>
  <c r="J50" i="2"/>
  <c r="J18" i="2"/>
  <c r="G18" i="2"/>
  <c r="F18" i="2"/>
  <c r="J13" i="2"/>
  <c r="G13" i="2"/>
  <c r="G10" i="2" s="1"/>
  <c r="I40" i="3" l="1"/>
  <c r="I27" i="3"/>
  <c r="I10" i="3"/>
  <c r="F27" i="3"/>
  <c r="G18" i="7"/>
  <c r="J7" i="7"/>
  <c r="G7" i="7"/>
  <c r="F8" i="7"/>
  <c r="E7" i="7"/>
  <c r="E6" i="7"/>
  <c r="F17" i="2"/>
  <c r="C17" i="2"/>
  <c r="C9" i="2" s="1"/>
  <c r="F58" i="2"/>
  <c r="H17" i="2"/>
  <c r="H9" i="2" s="1"/>
  <c r="G17" i="2"/>
  <c r="J17" i="2"/>
  <c r="H58" i="2"/>
  <c r="H54" i="2" s="1"/>
  <c r="J58" i="2"/>
  <c r="F10" i="2"/>
  <c r="E10" i="2" s="1"/>
  <c r="J10" i="2"/>
  <c r="J10" i="3"/>
  <c r="K9" i="1" s="1"/>
  <c r="K8" i="1" s="1"/>
  <c r="K10" i="3"/>
  <c r="L9" i="1" s="1"/>
  <c r="L8" i="1" s="1"/>
  <c r="E17" i="2" l="1"/>
  <c r="F54" i="2"/>
  <c r="C8" i="2"/>
  <c r="J54" i="2"/>
  <c r="F9" i="2"/>
  <c r="L14" i="1"/>
  <c r="G9" i="2"/>
  <c r="J9" i="2"/>
  <c r="H8" i="2"/>
  <c r="J27" i="3"/>
  <c r="K7" i="7"/>
  <c r="E9" i="2" l="1"/>
  <c r="F8" i="2"/>
  <c r="G8" i="2"/>
  <c r="K14" i="1"/>
  <c r="K6" i="7"/>
  <c r="J6" i="7"/>
  <c r="F67" i="2" l="1"/>
  <c r="E8" i="2"/>
  <c r="G67" i="2"/>
  <c r="F10" i="3"/>
  <c r="G8" i="1" l="1"/>
</calcChain>
</file>

<file path=xl/sharedStrings.xml><?xml version="1.0" encoding="utf-8"?>
<sst xmlns="http://schemas.openxmlformats.org/spreadsheetml/2006/main" count="297" uniqueCount="171">
  <si>
    <t>PRIHODI UKUPNO</t>
  </si>
  <si>
    <t>PRIHODI POSLOVANJA</t>
  </si>
  <si>
    <t>PRIHODI OD PRODAJE NEFINANCIJSKE IMOVINE</t>
  </si>
  <si>
    <t>RASHODI UKUPNO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</si>
  <si>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</si>
  <si>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</si>
  <si>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</si>
  <si>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</si>
  <si>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</si>
  <si>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</si>
  <si>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</si>
  <si>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</si>
  <si>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</si>
  <si>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</si>
  <si>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</si>
  <si>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</si>
  <si>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</si>
  <si>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</si>
  <si>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</si>
  <si>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</si>
  <si>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</si>
  <si>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</si>
  <si>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</si>
  <si>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</si>
  <si>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</si>
  <si>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</si>
  <si>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</si>
  <si>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</si>
  <si>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</si>
  <si>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</si>
  <si>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</si>
  <si>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</si>
  <si>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</si>
  <si>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</si>
  <si>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</si>
  <si>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</si>
  <si>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</si>
  <si>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</si>
  <si>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</si>
  <si>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</si>
  <si>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</si>
  <si>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***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</si>
  <si>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Projekcija 
za 2025.</t>
  </si>
  <si>
    <t>Prihodi iz nadležnog proračuna i od HZZO-a temeljem ugovornih obveza</t>
  </si>
  <si>
    <t>C) PRENESENI VIŠAK ILI PRENESENI MANJAK I VIŠEGODIŠNJI PLAN URAVNOTEŽENJA</t>
  </si>
  <si>
    <t>Naziv</t>
  </si>
  <si>
    <t>Vlastiti prihodi PK</t>
  </si>
  <si>
    <t>Prihodi od prodaje proizvoda i robe te pruženih usluga i prihodi od donacija</t>
  </si>
  <si>
    <t>Prihodi od imovine</t>
  </si>
  <si>
    <t>Prihodi za posebne namjene PK</t>
  </si>
  <si>
    <t>Vlastiti izvori-raspoloživa sred.iz preth.god.PK</t>
  </si>
  <si>
    <t>Financijski rashodi</t>
  </si>
  <si>
    <t>1.1.</t>
  </si>
  <si>
    <t>3.1.</t>
  </si>
  <si>
    <t>Rashodi za nabavu proizvedene dugotrajne imovine</t>
  </si>
  <si>
    <t>9.2.</t>
  </si>
  <si>
    <t>Vlastiti izvori raspoloživa sredstva iz prethodne godine</t>
  </si>
  <si>
    <t>Izvor 3.1.</t>
  </si>
  <si>
    <t>Izvor 9.2.</t>
  </si>
  <si>
    <t>Vlastiti izvori</t>
  </si>
  <si>
    <t>Rezultat poslovanja</t>
  </si>
  <si>
    <t>Vlastiti izvori-raspoloživa sredstva iz preth.god.</t>
  </si>
  <si>
    <t>UKUPNO PRIHODI</t>
  </si>
  <si>
    <t>Prihodi od nefinancijske imovine i nadoknade šteta s osnova osiguranja</t>
  </si>
  <si>
    <t>PRORAČUNSKI KORISNIK</t>
  </si>
  <si>
    <t>Plaće (Bruto)</t>
  </si>
  <si>
    <t>Plaće za zaposlene</t>
  </si>
  <si>
    <t>Ostali rashodi za zaposlene</t>
  </si>
  <si>
    <t>Doprinosi na plaće</t>
  </si>
  <si>
    <t>Doprinos za osnovno zdrav. Osiguranje</t>
  </si>
  <si>
    <t>Naknade troškova zaposlenima</t>
  </si>
  <si>
    <t>Službena putovanja</t>
  </si>
  <si>
    <t>Naknade za prijevoz</t>
  </si>
  <si>
    <t>Stručno usavršavanje zaposlenika</t>
  </si>
  <si>
    <t>Rashodi za materijal i energiju</t>
  </si>
  <si>
    <t>Uredski materijal i ost.mat.rashodi</t>
  </si>
  <si>
    <t>Materijal i sirovine</t>
  </si>
  <si>
    <t>Materijal i dijelovi za tek. i invest.održ.</t>
  </si>
  <si>
    <t>Sitni inventar i auto gume</t>
  </si>
  <si>
    <t>Rashodi za usluge</t>
  </si>
  <si>
    <t>Usluge telefona, pošte</t>
  </si>
  <si>
    <t>Usl.tekućeg i invest.održavanja</t>
  </si>
  <si>
    <t>Usl.promidžbe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</si>
  <si>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</si>
  <si>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</si>
  <si>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</si>
  <si>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</si>
  <si>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</si>
  <si>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</si>
  <si>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</si>
  <si>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Pristojbe i naknade</t>
  </si>
  <si>
    <t>Financijski  rashodi</t>
  </si>
  <si>
    <t>Ostali financijski rashodi</t>
  </si>
  <si>
    <t>Bankarske usluge i usl.platnog prom.</t>
  </si>
  <si>
    <t>Zatezne kamate</t>
  </si>
  <si>
    <t>Postrojenja i oprema</t>
  </si>
  <si>
    <t>EUR</t>
  </si>
  <si>
    <t xml:space="preserve">  Izvor 1.1.</t>
  </si>
  <si>
    <t xml:space="preserve">  Izvor 4.5.</t>
  </si>
  <si>
    <t>GRADSKA KNJIŽNICA NOVA GRADIŠKA</t>
  </si>
  <si>
    <t>Energija - prihodi od prodaje el.en.BIOSOL</t>
  </si>
  <si>
    <t>Energija - PLIN</t>
  </si>
  <si>
    <t>Državni proračun</t>
  </si>
  <si>
    <t>Županijski proračun</t>
  </si>
  <si>
    <t xml:space="preserve">Opći prihodi i                    primici </t>
  </si>
  <si>
    <t>Časopisi i neknjižni materijal</t>
  </si>
  <si>
    <t>Materijal za kreativne radionice</t>
  </si>
  <si>
    <t>Računalna oprema</t>
  </si>
  <si>
    <t>Oprema - namještaj</t>
  </si>
  <si>
    <t>Knjige, umjetnička djela i ostalo</t>
  </si>
  <si>
    <t xml:space="preserve">Knjige </t>
  </si>
  <si>
    <t>Nematarijalna proizvedena imovina</t>
  </si>
  <si>
    <t>Ulaganja u računalne programe</t>
  </si>
  <si>
    <t>Višak/manjak iz prethodnog perioda</t>
  </si>
  <si>
    <t>UKUPNO</t>
  </si>
  <si>
    <t>PROGRAM: PROMICANJE KULTURE</t>
  </si>
  <si>
    <t>P1013</t>
  </si>
  <si>
    <t>A101301</t>
  </si>
  <si>
    <t>AKTIVNOST: Redovna djelatnost Gradske knjižnice</t>
  </si>
  <si>
    <t>Pomoći iz inozemstva i                                                                                                                          od subjekata unutar općeg proračuna</t>
  </si>
  <si>
    <t>4,9,</t>
  </si>
  <si>
    <t>Posebni propisi</t>
  </si>
  <si>
    <t>5.1.</t>
  </si>
  <si>
    <t>Tekuće pomoći iz proračuna</t>
  </si>
  <si>
    <t>Rashodi za nabavu proiz.dug.imovine</t>
  </si>
  <si>
    <t>08 Rekreacija, kultura i religija</t>
  </si>
  <si>
    <t>082 Službe kulture</t>
  </si>
  <si>
    <t>PROGRAM 1013</t>
  </si>
  <si>
    <t>PROMICANJE KULTURE</t>
  </si>
  <si>
    <t>Aktivnost A101303</t>
  </si>
  <si>
    <t>REDOVNA DJELATNOST GRADSKE KNJIŽNICE NOVA GRADIŠKA</t>
  </si>
  <si>
    <t>Izvor 5.1.</t>
  </si>
  <si>
    <t>3</t>
  </si>
  <si>
    <t>32</t>
  </si>
  <si>
    <t>Izvršenje 2022.</t>
  </si>
  <si>
    <t>6.4.</t>
  </si>
  <si>
    <t>Tekuće donacije PK</t>
  </si>
  <si>
    <t>Izvršenje 2022</t>
  </si>
  <si>
    <t>Donacije</t>
  </si>
  <si>
    <t>Program Zimska idila u knjižnici</t>
  </si>
  <si>
    <t>Program BIBLIOBAJK</t>
  </si>
  <si>
    <t>Rashodi za nabavu neproizvedene dugot.imovine</t>
  </si>
  <si>
    <t>Nematerijalna imovine</t>
  </si>
  <si>
    <t>Ulaganja u tuđoj imovini radi prava korištenja</t>
  </si>
  <si>
    <t>Program NG-multimedija za sve</t>
  </si>
  <si>
    <t>Program Novogradiško glazbneno ljeto</t>
  </si>
  <si>
    <t>Materijal za radionice-Novogradiško glazbeno ljeto</t>
  </si>
  <si>
    <t>Program Dječje Nove godine</t>
  </si>
  <si>
    <t>Plan za 2024.</t>
  </si>
  <si>
    <t>Projekcija 
za 2026.</t>
  </si>
  <si>
    <t>Rashodi za nabavu neproizvedene dugotrajne imovine</t>
  </si>
  <si>
    <t>Rashodi za nabavu neproizv. dug.imovine</t>
  </si>
  <si>
    <t>Projekcija za 2025.</t>
  </si>
  <si>
    <t>Projekcija za 2026.</t>
  </si>
  <si>
    <t>FINANCIJSKI PLAN ZA 2024.</t>
  </si>
  <si>
    <t>Povećanje/    smanjenje</t>
  </si>
  <si>
    <t>NOVI FINANCIJSKI PLAN ZA 2024.</t>
  </si>
  <si>
    <t xml:space="preserve">I. IZMJENE FINANCIJSKOG PLANA ZA 2024. -  RASHODA I IZDATAKA </t>
  </si>
  <si>
    <t>Knjige - otkup</t>
  </si>
  <si>
    <t>U Novoj Gradiški, 15.05.2024.</t>
  </si>
  <si>
    <t>Ravnateljica: Marija Bradašić Mikolčević</t>
  </si>
  <si>
    <t>I. IZMJENE FINANCIJSKOG PLANA GRADSKE KNJIŽNICE NOVA GRADIŠKA
ZA 2024. I PROJEKCIJA ZA 2025. I 2026. GODINU</t>
  </si>
  <si>
    <t>Izvršenje 2023.</t>
  </si>
  <si>
    <t>Povećanje/smanjenje</t>
  </si>
  <si>
    <t>Novi plan za 2024.</t>
  </si>
  <si>
    <t>Izvor 6.4.</t>
  </si>
  <si>
    <t>Tekuće donacije</t>
  </si>
  <si>
    <t>Izvršenje 2023</t>
  </si>
  <si>
    <t>I. IZMJENE  FINANCIJSKOG PLANA GRADSKE KNJIŽNICE NOVA GRADIŠKA
ZA 2024. I PROJEKCIJA ZA 2025. I 2026. GODINU</t>
  </si>
  <si>
    <t>Povećanje/  smanjenje</t>
  </si>
  <si>
    <t>I. IZMJENE FINANCIJSKOG PLANA GRADSKE KNJIŽNICE NOVA GRADIŠKA 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</si>
</sst>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indexed="8"/>
      <name val="MS Sans Serif"/>
      <charset val="238"/>
    </font>
    <font>
      <b/>
      <i/>
      <sz val="12"/>
      <color indexed="8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6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0" fillId="2" borderId="3" xfId="0" quotePrefix="1" applyFont="1" applyFill="1" applyBorder="1" applyAlignment="1">
      <alignment horizontal="left" vertical="center" shrinkToFit="1"/>
    </xf>
    <xf numFmtId="0" fontId="17" fillId="2" borderId="3" xfId="0" quotePrefix="1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4" fontId="6" fillId="5" borderId="3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left" vertical="center" wrapText="1"/>
    </xf>
    <xf numFmtId="4" fontId="5" fillId="6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left" vertical="center" wrapText="1"/>
    </xf>
    <xf numFmtId="0" fontId="6" fillId="8" borderId="4" xfId="0" applyFont="1" applyFill="1" applyBorder="1" applyAlignment="1">
      <alignment horizontal="left" vertical="center" wrapText="1"/>
    </xf>
    <xf numFmtId="4" fontId="6" fillId="3" borderId="3" xfId="0" applyNumberFormat="1" applyFont="1" applyFill="1" applyBorder="1" applyAlignment="1">
      <alignment horizontal="right"/>
    </xf>
    <xf numFmtId="0" fontId="6" fillId="9" borderId="4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left" vertical="center" wrapText="1"/>
    </xf>
    <xf numFmtId="4" fontId="6" fillId="10" borderId="3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4" fontId="5" fillId="7" borderId="3" xfId="0" applyNumberFormat="1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" fontId="5" fillId="5" borderId="3" xfId="0" applyNumberFormat="1" applyFont="1" applyFill="1" applyBorder="1" applyAlignment="1">
      <alignment horizontal="center" vertical="center" wrapText="1"/>
    </xf>
    <xf numFmtId="164" fontId="6" fillId="3" borderId="3" xfId="0" applyNumberFormat="1" applyFont="1" applyFill="1" applyBorder="1" applyAlignment="1">
      <alignment horizontal="right"/>
    </xf>
    <xf numFmtId="164" fontId="6" fillId="0" borderId="3" xfId="0" applyNumberFormat="1" applyFont="1" applyBorder="1" applyAlignment="1">
      <alignment horizontal="right"/>
    </xf>
    <xf numFmtId="164" fontId="6" fillId="3" borderId="3" xfId="0" applyNumberFormat="1" applyFont="1" applyFill="1" applyBorder="1" applyAlignment="1">
      <alignment horizontal="right" wrapText="1"/>
    </xf>
    <xf numFmtId="164" fontId="6" fillId="0" borderId="3" xfId="0" applyNumberFormat="1" applyFont="1" applyBorder="1" applyAlignment="1">
      <alignment horizontal="right" wrapText="1"/>
    </xf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3" xfId="0" applyFont="1" applyBorder="1"/>
    <xf numFmtId="3" fontId="6" fillId="0" borderId="3" xfId="0" applyNumberFormat="1" applyFont="1" applyBorder="1"/>
    <xf numFmtId="3" fontId="3" fillId="0" borderId="3" xfId="0" applyNumberFormat="1" applyFont="1" applyBorder="1"/>
    <xf numFmtId="0" fontId="3" fillId="0" borderId="3" xfId="0" applyFont="1" applyBorder="1" applyAlignment="1">
      <alignment horizontal="center"/>
    </xf>
    <xf numFmtId="3" fontId="9" fillId="0" borderId="3" xfId="0" applyNumberFormat="1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 vertical="center"/>
    </xf>
    <xf numFmtId="0" fontId="6" fillId="5" borderId="3" xfId="0" applyFont="1" applyFill="1" applyBorder="1" applyAlignment="1">
      <alignment horizontal="left"/>
    </xf>
    <xf numFmtId="0" fontId="6" fillId="5" borderId="3" xfId="0" applyFont="1" applyFill="1" applyBorder="1" applyAlignment="1">
      <alignment wrapText="1"/>
    </xf>
    <xf numFmtId="3" fontId="5" fillId="5" borderId="3" xfId="0" applyNumberFormat="1" applyFont="1" applyFill="1" applyBorder="1"/>
    <xf numFmtId="3" fontId="6" fillId="5" borderId="3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/>
    <xf numFmtId="0" fontId="6" fillId="0" borderId="3" xfId="0" applyFont="1" applyBorder="1" applyAlignment="1">
      <alignment horizontal="center" wrapText="1"/>
    </xf>
    <xf numFmtId="0" fontId="17" fillId="2" borderId="3" xfId="0" quotePrefix="1" applyFont="1" applyFill="1" applyBorder="1" applyAlignment="1">
      <alignment horizontal="left" vertical="center"/>
    </xf>
    <xf numFmtId="2" fontId="9" fillId="0" borderId="2" xfId="0" applyNumberFormat="1" applyFont="1" applyBorder="1" applyAlignment="1">
      <alignment vertical="center" wrapText="1"/>
    </xf>
    <xf numFmtId="4" fontId="6" fillId="5" borderId="3" xfId="0" applyNumberFormat="1" applyFont="1" applyFill="1" applyBorder="1" applyAlignment="1">
      <alignment horizontal="right" wrapText="1"/>
    </xf>
    <xf numFmtId="4" fontId="6" fillId="10" borderId="3" xfId="0" applyNumberFormat="1" applyFont="1" applyFill="1" applyBorder="1" applyAlignment="1">
      <alignment horizontal="right" wrapText="1"/>
    </xf>
    <xf numFmtId="4" fontId="6" fillId="9" borderId="3" xfId="0" applyNumberFormat="1" applyFont="1" applyFill="1" applyBorder="1" applyAlignment="1">
      <alignment horizontal="right"/>
    </xf>
    <xf numFmtId="4" fontId="6" fillId="9" borderId="3" xfId="0" applyNumberFormat="1" applyFont="1" applyFill="1" applyBorder="1" applyAlignment="1">
      <alignment horizontal="right" wrapText="1"/>
    </xf>
    <xf numFmtId="4" fontId="6" fillId="8" borderId="3" xfId="0" applyNumberFormat="1" applyFont="1" applyFill="1" applyBorder="1" applyAlignment="1">
      <alignment horizontal="right"/>
    </xf>
    <xf numFmtId="4" fontId="6" fillId="8" borderId="3" xfId="0" applyNumberFormat="1" applyFont="1" applyFill="1" applyBorder="1" applyAlignment="1">
      <alignment horizontal="right" wrapText="1"/>
    </xf>
    <xf numFmtId="49" fontId="6" fillId="2" borderId="1" xfId="0" applyNumberFormat="1" applyFont="1" applyFill="1" applyBorder="1" applyAlignment="1">
      <alignment horizontal="left" vertical="center" wrapText="1" indent="1"/>
    </xf>
    <xf numFmtId="49" fontId="6" fillId="2" borderId="2" xfId="0" applyNumberFormat="1" applyFont="1" applyFill="1" applyBorder="1" applyAlignment="1">
      <alignment horizontal="left" vertical="center" wrapText="1" indent="1"/>
    </xf>
    <xf numFmtId="49" fontId="6" fillId="2" borderId="4" xfId="0" applyNumberFormat="1" applyFont="1" applyFill="1" applyBorder="1" applyAlignment="1">
      <alignment horizontal="left" vertical="center" wrapText="1" indent="1"/>
    </xf>
    <xf numFmtId="0" fontId="0" fillId="2" borderId="0" xfId="0" applyFill="1"/>
    <xf numFmtId="4" fontId="6" fillId="3" borderId="3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left" vertical="center" wrapText="1"/>
    </xf>
    <xf numFmtId="4" fontId="3" fillId="0" borderId="3" xfId="0" applyNumberFormat="1" applyFont="1" applyBorder="1"/>
    <xf numFmtId="4" fontId="6" fillId="0" borderId="3" xfId="0" applyNumberFormat="1" applyFont="1" applyBorder="1"/>
    <xf numFmtId="4" fontId="6" fillId="5" borderId="3" xfId="0" applyNumberFormat="1" applyFont="1" applyFill="1" applyBorder="1"/>
    <xf numFmtId="4" fontId="6" fillId="3" borderId="1" xfId="0" quotePrefix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164" fontId="6" fillId="3" borderId="4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5" fillId="5" borderId="3" xfId="0" applyNumberFormat="1" applyFont="1" applyFill="1" applyBorder="1"/>
    <xf numFmtId="0" fontId="6" fillId="12" borderId="4" xfId="0" applyFont="1" applyFill="1" applyBorder="1" applyAlignment="1">
      <alignment horizontal="left" vertical="center" wrapText="1"/>
    </xf>
    <xf numFmtId="4" fontId="6" fillId="12" borderId="3" xfId="0" applyNumberFormat="1" applyFont="1" applyFill="1" applyBorder="1" applyAlignment="1">
      <alignment horizontal="right"/>
    </xf>
    <xf numFmtId="4" fontId="6" fillId="12" borderId="3" xfId="0" applyNumberFormat="1" applyFont="1" applyFill="1" applyBorder="1" applyAlignment="1">
      <alignment horizontal="right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1" fillId="0" borderId="4" xfId="0" quotePrefix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0" borderId="2" xfId="0" quotePrefix="1" applyFont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1" fillId="3" borderId="1" xfId="0" quotePrefix="1" applyFont="1" applyFill="1" applyBorder="1" applyAlignment="1">
      <alignment horizontal="left" vertical="center" wrapText="1"/>
    </xf>
    <xf numFmtId="0" fontId="11" fillId="3" borderId="2" xfId="0" quotePrefix="1" applyFont="1" applyFill="1" applyBorder="1" applyAlignment="1">
      <alignment horizontal="left" vertical="center" wrapText="1"/>
    </xf>
    <xf numFmtId="0" fontId="11" fillId="3" borderId="4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49" fontId="6" fillId="3" borderId="1" xfId="0" applyNumberFormat="1" applyFont="1" applyFill="1" applyBorder="1" applyAlignment="1">
      <alignment horizontal="left" vertical="center" wrapText="1" indent="1"/>
    </xf>
    <xf numFmtId="49" fontId="6" fillId="3" borderId="2" xfId="0" applyNumberFormat="1" applyFont="1" applyFill="1" applyBorder="1" applyAlignment="1">
      <alignment horizontal="left" vertical="center" wrapText="1" indent="1"/>
    </xf>
    <xf numFmtId="49" fontId="6" fillId="3" borderId="4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6" fillId="12" borderId="1" xfId="0" applyNumberFormat="1" applyFont="1" applyFill="1" applyBorder="1" applyAlignment="1">
      <alignment horizontal="left" vertical="center" wrapText="1" indent="1"/>
    </xf>
    <xf numFmtId="49" fontId="6" fillId="12" borderId="2" xfId="0" applyNumberFormat="1" applyFont="1" applyFill="1" applyBorder="1" applyAlignment="1">
      <alignment horizontal="left" vertical="center" wrapText="1" indent="1"/>
    </xf>
    <xf numFmtId="49" fontId="6" fillId="12" borderId="4" xfId="0" applyNumberFormat="1" applyFont="1" applyFill="1" applyBorder="1" applyAlignment="1">
      <alignment horizontal="left" vertical="center" wrapText="1" indent="1"/>
    </xf>
    <xf numFmtId="49" fontId="6" fillId="10" borderId="1" xfId="0" applyNumberFormat="1" applyFont="1" applyFill="1" applyBorder="1" applyAlignment="1">
      <alignment horizontal="left" vertical="center" wrapText="1" indent="1"/>
    </xf>
    <xf numFmtId="49" fontId="6" fillId="10" borderId="2" xfId="0" applyNumberFormat="1" applyFont="1" applyFill="1" applyBorder="1" applyAlignment="1">
      <alignment horizontal="left" vertical="center" wrapText="1" indent="1"/>
    </xf>
    <xf numFmtId="49" fontId="6" fillId="10" borderId="4" xfId="0" applyNumberFormat="1" applyFont="1" applyFill="1" applyBorder="1" applyAlignment="1">
      <alignment horizontal="left" vertical="center" wrapText="1" indent="1"/>
    </xf>
    <xf numFmtId="49" fontId="6" fillId="9" borderId="1" xfId="0" applyNumberFormat="1" applyFont="1" applyFill="1" applyBorder="1" applyAlignment="1">
      <alignment horizontal="left" vertical="center" wrapText="1" indent="1"/>
    </xf>
    <xf numFmtId="49" fontId="6" fillId="9" borderId="2" xfId="0" applyNumberFormat="1" applyFont="1" applyFill="1" applyBorder="1" applyAlignment="1">
      <alignment horizontal="left" vertical="center" wrapText="1" indent="1"/>
    </xf>
    <xf numFmtId="49" fontId="6" fillId="9" borderId="4" xfId="0" applyNumberFormat="1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left" vertical="center" wrapText="1"/>
    </xf>
    <xf numFmtId="49" fontId="6" fillId="8" borderId="2" xfId="0" applyNumberFormat="1" applyFont="1" applyFill="1" applyBorder="1" applyAlignment="1">
      <alignment horizontal="left" vertical="center" wrapText="1"/>
    </xf>
    <xf numFmtId="49" fontId="6" fillId="8" borderId="4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3" xfId="0" applyFont="1" applyBorder="1"/>
    <xf numFmtId="0" fontId="18" fillId="0" borderId="3" xfId="0" applyFont="1" applyBorder="1"/>
    <xf numFmtId="0" fontId="9" fillId="0" borderId="3" xfId="0" applyFont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topLeftCell="A13" workbookViewId="0">
      <selection activeCell="G27" sqref="G27"/>
    </sheetView>
  </sheetViews>
  <sheetFormatPr defaultRowHeight="15" x14ac:dyDescent="0.25"/>
  <cols>
    <col min="5" max="5" width="25.28515625" customWidth="1"/>
    <col min="6" max="6" width="14.85546875" customWidth="1"/>
    <col min="7" max="7" width="15.85546875" customWidth="1"/>
    <col min="8" max="10" width="15.42578125" customWidth="1"/>
    <col min="11" max="11" width="15.7109375" customWidth="1"/>
    <col min="12" max="12" width="16" customWidth="1"/>
  </cols>
  <sheetData>
    <row r="1" spans="1:12" ht="42" customHeight="1" x14ac:dyDescent="0.25">
      <c r="A1" s="136" t="s">
        <v>170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2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customHeight="1" x14ac:dyDescent="0.25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8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</row>
    <row r="5" spans="1:12" ht="18" customHeight="1" x14ac:dyDescent="0.25">
      <c r="A5" s="136" t="s">
        <v>38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ht="18" x14ac:dyDescent="0.25">
      <c r="A6" s="1"/>
      <c r="B6" s="2"/>
      <c r="C6" s="2"/>
      <c r="D6" s="2"/>
      <c r="E6" s="7"/>
      <c r="F6" s="7"/>
      <c r="G6" s="8"/>
      <c r="H6" s="8"/>
      <c r="I6" s="8"/>
      <c r="J6" s="8"/>
      <c r="K6" s="8"/>
      <c r="L6" s="42" t="s">
        <v>96</v>
      </c>
    </row>
    <row r="7" spans="1:12" ht="29.25" customHeight="1" x14ac:dyDescent="0.25">
      <c r="A7" s="32"/>
      <c r="B7" s="33"/>
      <c r="C7" s="33"/>
      <c r="D7" s="34"/>
      <c r="E7" s="35"/>
      <c r="F7" s="128" t="s">
        <v>134</v>
      </c>
      <c r="G7" s="127" t="s">
        <v>162</v>
      </c>
      <c r="H7" s="127" t="s">
        <v>148</v>
      </c>
      <c r="I7" s="127" t="s">
        <v>169</v>
      </c>
      <c r="J7" s="127" t="s">
        <v>164</v>
      </c>
      <c r="K7" s="126" t="s">
        <v>152</v>
      </c>
      <c r="L7" s="126" t="s">
        <v>153</v>
      </c>
    </row>
    <row r="8" spans="1:12" ht="15" customHeight="1" x14ac:dyDescent="0.25">
      <c r="A8" s="137" t="s">
        <v>0</v>
      </c>
      <c r="B8" s="138"/>
      <c r="C8" s="138"/>
      <c r="D8" s="138"/>
      <c r="E8" s="139"/>
      <c r="F8" s="70">
        <f>F9</f>
        <v>142670.85</v>
      </c>
      <c r="G8" s="70">
        <f>G9</f>
        <v>178049.39</v>
      </c>
      <c r="H8" s="70">
        <v>447509</v>
      </c>
      <c r="I8" s="70">
        <v>73892</v>
      </c>
      <c r="J8" s="70">
        <v>521401</v>
      </c>
      <c r="K8" s="125">
        <f>K9</f>
        <v>244786</v>
      </c>
      <c r="L8" s="70">
        <f>L9</f>
        <v>246416</v>
      </c>
    </row>
    <row r="9" spans="1:12" ht="15" customHeight="1" x14ac:dyDescent="0.25">
      <c r="A9" s="140" t="s">
        <v>1</v>
      </c>
      <c r="B9" s="141"/>
      <c r="C9" s="141"/>
      <c r="D9" s="141"/>
      <c r="E9" s="142"/>
      <c r="F9" s="71">
        <v>142670.85</v>
      </c>
      <c r="G9" s="71">
        <v>178049.39</v>
      </c>
      <c r="H9" s="71">
        <v>447509</v>
      </c>
      <c r="I9" s="71">
        <v>73892</v>
      </c>
      <c r="J9" s="71">
        <v>521401</v>
      </c>
      <c r="K9" s="71">
        <f>' Račun prihoda i rashoda'!J10</f>
        <v>244786</v>
      </c>
      <c r="L9" s="71">
        <f>' Račun prihoda i rashoda'!K10</f>
        <v>246416</v>
      </c>
    </row>
    <row r="10" spans="1:12" x14ac:dyDescent="0.25">
      <c r="A10" s="143" t="s">
        <v>2</v>
      </c>
      <c r="B10" s="144"/>
      <c r="C10" s="144"/>
      <c r="D10" s="144"/>
      <c r="E10" s="145"/>
      <c r="F10" s="71"/>
      <c r="G10" s="71"/>
      <c r="H10" s="71"/>
      <c r="I10" s="71"/>
      <c r="J10" s="71"/>
      <c r="K10" s="71"/>
      <c r="L10" s="71"/>
    </row>
    <row r="11" spans="1:12" x14ac:dyDescent="0.25">
      <c r="A11" s="43" t="s">
        <v>3</v>
      </c>
      <c r="B11" s="44"/>
      <c r="C11" s="44"/>
      <c r="D11" s="44"/>
      <c r="E11" s="44"/>
      <c r="F11" s="70">
        <v>144795.85999999999</v>
      </c>
      <c r="G11" s="70">
        <f>SUM(G12,G13)</f>
        <v>180376.99</v>
      </c>
      <c r="H11" s="70">
        <f>SUM(H12,H13)</f>
        <v>447509</v>
      </c>
      <c r="I11" s="70">
        <f>SUM(I12,I13)</f>
        <v>74988.820000000007</v>
      </c>
      <c r="J11" s="70">
        <f>SUM(J12,J13)</f>
        <v>522497.82</v>
      </c>
      <c r="K11" s="70">
        <f>SUM(K12,K13)</f>
        <v>244786</v>
      </c>
      <c r="L11" s="70">
        <f>SUM(L12,L13)</f>
        <v>246416</v>
      </c>
    </row>
    <row r="12" spans="1:12" ht="15" customHeight="1" x14ac:dyDescent="0.25">
      <c r="A12" s="133" t="s">
        <v>18</v>
      </c>
      <c r="B12" s="134"/>
      <c r="C12" s="134"/>
      <c r="D12" s="134"/>
      <c r="E12" s="135"/>
      <c r="F12" s="71">
        <v>128153.26</v>
      </c>
      <c r="G12" s="71">
        <v>150876.62</v>
      </c>
      <c r="H12" s="71">
        <v>183409</v>
      </c>
      <c r="I12" s="71">
        <v>11812.82</v>
      </c>
      <c r="J12" s="71">
        <v>195221.82</v>
      </c>
      <c r="K12" s="71">
        <v>227986</v>
      </c>
      <c r="L12" s="73">
        <v>229616</v>
      </c>
    </row>
    <row r="13" spans="1:12" x14ac:dyDescent="0.25">
      <c r="A13" s="143" t="s">
        <v>4</v>
      </c>
      <c r="B13" s="144"/>
      <c r="C13" s="144"/>
      <c r="D13" s="144"/>
      <c r="E13" s="145"/>
      <c r="F13" s="71">
        <v>16642.599999999999</v>
      </c>
      <c r="G13" s="71">
        <v>29500.37</v>
      </c>
      <c r="H13" s="71">
        <v>264100</v>
      </c>
      <c r="I13" s="71">
        <v>63176</v>
      </c>
      <c r="J13" s="71">
        <v>327276</v>
      </c>
      <c r="K13" s="71">
        <v>16800</v>
      </c>
      <c r="L13" s="73">
        <v>16800</v>
      </c>
    </row>
    <row r="14" spans="1:12" ht="15" customHeight="1" x14ac:dyDescent="0.25">
      <c r="A14" s="146" t="s">
        <v>5</v>
      </c>
      <c r="B14" s="147"/>
      <c r="C14" s="147"/>
      <c r="D14" s="147"/>
      <c r="E14" s="148"/>
      <c r="F14" s="70">
        <v>2125.0100000000002</v>
      </c>
      <c r="G14" s="70">
        <v>2327.6</v>
      </c>
      <c r="H14" s="72">
        <v>0</v>
      </c>
      <c r="I14" s="72">
        <v>1096.82</v>
      </c>
      <c r="J14" s="72">
        <v>1096.82</v>
      </c>
      <c r="K14" s="72">
        <f t="shared" ref="K14:L14" si="0">K8-K11</f>
        <v>0</v>
      </c>
      <c r="L14" s="72">
        <f t="shared" si="0"/>
        <v>0</v>
      </c>
    </row>
    <row r="15" spans="1:12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  <c r="K15" s="3"/>
      <c r="L15" s="3"/>
    </row>
    <row r="16" spans="1:12" ht="18" customHeight="1" x14ac:dyDescent="0.25">
      <c r="A16" s="136" t="s">
        <v>39</v>
      </c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</row>
    <row r="17" spans="1:12" ht="18" x14ac:dyDescent="0.25">
      <c r="A17" s="5"/>
      <c r="B17" s="9"/>
      <c r="C17" s="9"/>
      <c r="D17" s="9"/>
      <c r="E17" s="9"/>
      <c r="F17" s="9"/>
      <c r="G17" s="9"/>
      <c r="H17" s="3"/>
      <c r="I17" s="3"/>
      <c r="J17" s="3"/>
      <c r="K17" s="3"/>
      <c r="L17" s="3"/>
    </row>
    <row r="18" spans="1:12" ht="30" x14ac:dyDescent="0.25">
      <c r="A18" s="32"/>
      <c r="B18" s="33"/>
      <c r="C18" s="33"/>
      <c r="D18" s="34"/>
      <c r="E18" s="35"/>
      <c r="F18" s="128" t="s">
        <v>134</v>
      </c>
      <c r="G18" s="127" t="s">
        <v>162</v>
      </c>
      <c r="H18" s="127" t="s">
        <v>148</v>
      </c>
      <c r="I18" s="127" t="s">
        <v>169</v>
      </c>
      <c r="J18" s="127" t="s">
        <v>164</v>
      </c>
      <c r="K18" s="4" t="s">
        <v>42</v>
      </c>
      <c r="L18" s="4" t="s">
        <v>149</v>
      </c>
    </row>
    <row r="19" spans="1:12" ht="15.75" customHeight="1" x14ac:dyDescent="0.25">
      <c r="A19" s="140" t="s">
        <v>7</v>
      </c>
      <c r="B19" s="141"/>
      <c r="C19" s="141"/>
      <c r="D19" s="141"/>
      <c r="E19" s="142"/>
      <c r="F19" s="53"/>
      <c r="G19" s="37"/>
      <c r="H19" s="37"/>
      <c r="I19" s="37"/>
      <c r="J19" s="37"/>
      <c r="K19" s="37"/>
      <c r="L19" s="37"/>
    </row>
    <row r="20" spans="1:12" ht="15" customHeight="1" x14ac:dyDescent="0.25">
      <c r="A20" s="140" t="s">
        <v>8</v>
      </c>
      <c r="B20" s="141"/>
      <c r="C20" s="141"/>
      <c r="D20" s="141"/>
      <c r="E20" s="141"/>
      <c r="F20" s="200"/>
      <c r="G20" s="37"/>
      <c r="H20" s="37"/>
      <c r="I20" s="37"/>
      <c r="J20" s="37"/>
      <c r="K20" s="37"/>
      <c r="L20" s="37"/>
    </row>
    <row r="21" spans="1:12" ht="15" customHeight="1" x14ac:dyDescent="0.25">
      <c r="A21" s="146" t="s">
        <v>9</v>
      </c>
      <c r="B21" s="147"/>
      <c r="C21" s="147"/>
      <c r="D21" s="147"/>
      <c r="E21" s="147"/>
      <c r="F21" s="201"/>
      <c r="G21" s="36">
        <v>0</v>
      </c>
      <c r="H21" s="36"/>
      <c r="I21" s="36"/>
      <c r="J21" s="36"/>
      <c r="K21" s="36">
        <v>0</v>
      </c>
      <c r="L21" s="36">
        <v>0</v>
      </c>
    </row>
    <row r="22" spans="1:12" ht="18" x14ac:dyDescent="0.25">
      <c r="A22" s="26"/>
      <c r="B22" s="9"/>
      <c r="C22" s="9"/>
      <c r="D22" s="9"/>
      <c r="E22" s="9"/>
      <c r="F22" s="9"/>
      <c r="G22" s="9"/>
      <c r="H22" s="3"/>
      <c r="I22" s="3"/>
      <c r="J22" s="3"/>
      <c r="K22" s="3"/>
      <c r="L22" s="3"/>
    </row>
    <row r="23" spans="1:12" ht="18" customHeight="1" x14ac:dyDescent="0.25">
      <c r="A23" s="136" t="s">
        <v>44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</row>
    <row r="24" spans="1:12" ht="18" x14ac:dyDescent="0.25">
      <c r="A24" s="26"/>
      <c r="B24" s="9"/>
      <c r="C24" s="9"/>
      <c r="D24" s="9"/>
      <c r="E24" s="9"/>
      <c r="F24" s="9"/>
      <c r="G24" s="9"/>
      <c r="H24" s="3"/>
      <c r="I24" s="3"/>
      <c r="J24" s="3"/>
      <c r="K24" s="3"/>
      <c r="L24" s="3"/>
    </row>
    <row r="25" spans="1:12" ht="30" x14ac:dyDescent="0.25">
      <c r="A25" s="32"/>
      <c r="B25" s="33"/>
      <c r="C25" s="33"/>
      <c r="D25" s="34"/>
      <c r="E25" s="35"/>
      <c r="F25" s="4" t="s">
        <v>134</v>
      </c>
      <c r="G25" s="127" t="s">
        <v>162</v>
      </c>
      <c r="H25" s="127" t="s">
        <v>148</v>
      </c>
      <c r="I25" s="127" t="s">
        <v>169</v>
      </c>
      <c r="J25" s="127" t="s">
        <v>164</v>
      </c>
      <c r="K25" s="4" t="s">
        <v>42</v>
      </c>
      <c r="L25" s="4" t="s">
        <v>149</v>
      </c>
    </row>
    <row r="26" spans="1:12" ht="15" customHeight="1" x14ac:dyDescent="0.25">
      <c r="A26" s="150" t="s">
        <v>40</v>
      </c>
      <c r="B26" s="151"/>
      <c r="C26" s="151"/>
      <c r="D26" s="151"/>
      <c r="E26" s="152"/>
      <c r="F26" s="50"/>
      <c r="G26" s="39"/>
      <c r="H26" s="39"/>
      <c r="I26" s="39"/>
      <c r="J26" s="39"/>
      <c r="K26" s="39"/>
      <c r="L26" s="40"/>
    </row>
    <row r="27" spans="1:12" ht="30" customHeight="1" x14ac:dyDescent="0.25">
      <c r="A27" s="153" t="s">
        <v>6</v>
      </c>
      <c r="B27" s="154"/>
      <c r="C27" s="154"/>
      <c r="D27" s="154"/>
      <c r="E27" s="155"/>
      <c r="F27" s="51"/>
      <c r="G27" s="41"/>
      <c r="H27" s="120"/>
      <c r="I27" s="120">
        <v>1096.82</v>
      </c>
      <c r="J27" s="120">
        <v>1096.82</v>
      </c>
      <c r="K27" s="41"/>
      <c r="L27" s="38"/>
    </row>
    <row r="30" spans="1:12" ht="15" customHeight="1" x14ac:dyDescent="0.25">
      <c r="A30" s="133" t="s">
        <v>10</v>
      </c>
      <c r="B30" s="134"/>
      <c r="C30" s="134"/>
      <c r="D30" s="134"/>
      <c r="E30" s="134"/>
      <c r="F30" s="104"/>
      <c r="G30" s="37">
        <v>0</v>
      </c>
      <c r="H30" s="37"/>
      <c r="I30" s="37"/>
      <c r="J30" s="37"/>
      <c r="K30" s="37">
        <v>0</v>
      </c>
      <c r="L30" s="37">
        <v>0</v>
      </c>
    </row>
    <row r="31" spans="1:12" ht="11.25" customHeight="1" x14ac:dyDescent="0.25">
      <c r="A31" s="21"/>
      <c r="B31" s="22"/>
      <c r="C31" s="22"/>
      <c r="D31" s="22"/>
      <c r="E31" s="22"/>
      <c r="F31" s="22"/>
      <c r="G31" s="23"/>
      <c r="H31" s="23"/>
      <c r="I31" s="23"/>
      <c r="J31" s="23"/>
      <c r="K31" s="23"/>
      <c r="L31" s="23"/>
    </row>
    <row r="32" spans="1:12" ht="29.25" customHeight="1" x14ac:dyDescent="0.25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</row>
    <row r="33" spans="1:12" ht="8.25" customHeight="1" x14ac:dyDescent="0.25"/>
    <row r="34" spans="1:12" ht="8.25" customHeight="1" x14ac:dyDescent="0.25"/>
    <row r="35" spans="1:12" ht="29.25" customHeight="1" x14ac:dyDescent="0.25">
      <c r="A35" s="149" t="s">
        <v>41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</row>
  </sheetData>
  <mergeCells count="19">
    <mergeCell ref="A35:L35"/>
    <mergeCell ref="A23:L23"/>
    <mergeCell ref="A32:L32"/>
    <mergeCell ref="A30:E30"/>
    <mergeCell ref="A26:E26"/>
    <mergeCell ref="A27:E27"/>
    <mergeCell ref="A19:E19"/>
    <mergeCell ref="A20:E20"/>
    <mergeCell ref="A21:E21"/>
    <mergeCell ref="A13:E13"/>
    <mergeCell ref="A14:E14"/>
    <mergeCell ref="A12:E12"/>
    <mergeCell ref="A5:L5"/>
    <mergeCell ref="A16:L16"/>
    <mergeCell ref="A1:L1"/>
    <mergeCell ref="A3:L3"/>
    <mergeCell ref="A8:E8"/>
    <mergeCell ref="A9:E9"/>
    <mergeCell ref="A10:E10"/>
  </mergeCells>
  <pageMargins left="0.7" right="0.7" top="0.75" bottom="0.7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49"/>
  <sheetViews>
    <sheetView workbookViewId="0">
      <selection activeCell="H28" sqref="H28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1" width="25.28515625" customWidth="1"/>
  </cols>
  <sheetData>
    <row r="1" spans="1:11" ht="42" customHeight="1" x14ac:dyDescent="0.25">
      <c r="A1" s="136" t="s">
        <v>161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x14ac:dyDescent="0.25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57"/>
      <c r="K3" s="157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5"/>
      <c r="J4" s="6"/>
      <c r="K4" s="6"/>
    </row>
    <row r="5" spans="1:11" ht="18" customHeight="1" x14ac:dyDescent="0.25">
      <c r="A5" s="136" t="s">
        <v>12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" ht="18" x14ac:dyDescent="0.25">
      <c r="A6" s="5"/>
      <c r="B6" s="5"/>
      <c r="C6" s="5"/>
      <c r="D6" s="5"/>
      <c r="E6" s="5"/>
      <c r="F6" s="5"/>
      <c r="G6" s="5"/>
      <c r="H6" s="5"/>
      <c r="I6" s="5"/>
      <c r="J6" s="6"/>
      <c r="K6" s="6"/>
    </row>
    <row r="7" spans="1:11" ht="15.75" x14ac:dyDescent="0.25">
      <c r="A7" s="136" t="s">
        <v>1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</row>
    <row r="8" spans="1:11" ht="18" x14ac:dyDescent="0.25">
      <c r="A8" s="5"/>
      <c r="B8" s="5"/>
      <c r="C8" s="5"/>
      <c r="D8" s="5"/>
      <c r="E8" s="5"/>
      <c r="F8" s="5"/>
      <c r="G8" s="5"/>
      <c r="H8" s="5"/>
      <c r="I8" s="5"/>
      <c r="J8" s="6"/>
      <c r="K8" s="6"/>
    </row>
    <row r="9" spans="1:11" ht="25.5" x14ac:dyDescent="0.25">
      <c r="A9" s="25" t="s">
        <v>13</v>
      </c>
      <c r="B9" s="24" t="s">
        <v>14</v>
      </c>
      <c r="C9" s="24" t="s">
        <v>15</v>
      </c>
      <c r="D9" s="24" t="s">
        <v>11</v>
      </c>
      <c r="E9" s="25" t="s">
        <v>134</v>
      </c>
      <c r="F9" s="25" t="s">
        <v>162</v>
      </c>
      <c r="G9" s="25" t="s">
        <v>148</v>
      </c>
      <c r="H9" s="25" t="s">
        <v>163</v>
      </c>
      <c r="I9" s="25" t="s">
        <v>164</v>
      </c>
      <c r="J9" s="25" t="s">
        <v>42</v>
      </c>
      <c r="K9" s="25" t="s">
        <v>149</v>
      </c>
    </row>
    <row r="10" spans="1:11" ht="15.75" x14ac:dyDescent="0.25">
      <c r="A10" s="64"/>
      <c r="B10" s="65"/>
      <c r="C10" s="65"/>
      <c r="D10" s="65" t="s">
        <v>62</v>
      </c>
      <c r="E10" s="66">
        <f>SUM(E11,E21)</f>
        <v>142670.85</v>
      </c>
      <c r="F10" s="66">
        <f>SUM(F11,F21)</f>
        <v>178049.38999999998</v>
      </c>
      <c r="G10" s="66">
        <v>447509</v>
      </c>
      <c r="H10" s="66">
        <f>SUM(H12,H14,H16,H19)</f>
        <v>73892</v>
      </c>
      <c r="I10" s="66">
        <f>SUM(I11,I21)</f>
        <v>521401</v>
      </c>
      <c r="J10" s="66">
        <f>J11</f>
        <v>244786</v>
      </c>
      <c r="K10" s="66">
        <f>K11</f>
        <v>246416</v>
      </c>
    </row>
    <row r="11" spans="1:11" ht="15.75" customHeight="1" x14ac:dyDescent="0.25">
      <c r="A11" s="13">
        <v>6</v>
      </c>
      <c r="B11" s="13"/>
      <c r="C11" s="13"/>
      <c r="D11" s="13" t="s">
        <v>16</v>
      </c>
      <c r="E11" s="46">
        <f>SUM(E12,E14,E16,E19)</f>
        <v>142670.85</v>
      </c>
      <c r="F11" s="46">
        <f>SUM(F12,F14,F16,F19)</f>
        <v>178049.38999999998</v>
      </c>
      <c r="G11" s="46">
        <f>SUM(G12,G16,G19)</f>
        <v>447509</v>
      </c>
      <c r="H11" s="46">
        <f>SUM(H12,H14,H16,H19)</f>
        <v>73892</v>
      </c>
      <c r="I11" s="46">
        <f>SUM(I12,I14,I16,I19)</f>
        <v>521401</v>
      </c>
      <c r="J11" s="46">
        <f>SUM(J12,J16,J19)</f>
        <v>244786</v>
      </c>
      <c r="K11" s="46">
        <f>SUM(K12,K16,K19)</f>
        <v>246416</v>
      </c>
    </row>
    <row r="12" spans="1:11" ht="36.75" customHeight="1" x14ac:dyDescent="0.25">
      <c r="A12" s="17"/>
      <c r="B12" s="17">
        <v>63</v>
      </c>
      <c r="C12" s="17"/>
      <c r="D12" s="17" t="s">
        <v>119</v>
      </c>
      <c r="E12" s="45">
        <v>10814.75</v>
      </c>
      <c r="F12" s="45">
        <v>25162.34</v>
      </c>
      <c r="G12" s="45">
        <v>22685</v>
      </c>
      <c r="H12" s="45">
        <v>150795</v>
      </c>
      <c r="I12" s="45">
        <v>173480</v>
      </c>
      <c r="J12" s="45">
        <v>12000</v>
      </c>
      <c r="K12" s="45">
        <v>12000</v>
      </c>
    </row>
    <row r="13" spans="1:11" ht="15.75" customHeight="1" x14ac:dyDescent="0.25">
      <c r="A13" s="17"/>
      <c r="B13" s="17"/>
      <c r="C13" s="17" t="s">
        <v>122</v>
      </c>
      <c r="D13" s="17" t="s">
        <v>123</v>
      </c>
      <c r="E13" s="45">
        <v>10814.75</v>
      </c>
      <c r="F13" s="45">
        <v>25162.34</v>
      </c>
      <c r="G13" s="45">
        <v>22685</v>
      </c>
      <c r="H13" s="45">
        <v>150795</v>
      </c>
      <c r="I13" s="45">
        <v>173480</v>
      </c>
      <c r="J13" s="45">
        <v>12000</v>
      </c>
      <c r="K13" s="45">
        <v>12000</v>
      </c>
    </row>
    <row r="14" spans="1:11" ht="15.75" customHeight="1" x14ac:dyDescent="0.25">
      <c r="A14" s="13"/>
      <c r="B14" s="17">
        <v>64</v>
      </c>
      <c r="C14" s="13"/>
      <c r="D14" s="17" t="s">
        <v>48</v>
      </c>
      <c r="E14" s="45">
        <v>7.08</v>
      </c>
      <c r="F14" s="45">
        <v>0.01</v>
      </c>
      <c r="G14" s="45"/>
      <c r="H14" s="45"/>
      <c r="I14" s="45"/>
      <c r="J14" s="45"/>
      <c r="K14" s="45"/>
    </row>
    <row r="15" spans="1:11" ht="15.75" customHeight="1" x14ac:dyDescent="0.25">
      <c r="A15" s="13"/>
      <c r="B15" s="13"/>
      <c r="C15" s="17" t="s">
        <v>53</v>
      </c>
      <c r="D15" s="15" t="s">
        <v>46</v>
      </c>
      <c r="E15" s="45">
        <v>7.08</v>
      </c>
      <c r="F15" s="45">
        <v>0.01</v>
      </c>
      <c r="G15" s="45"/>
      <c r="H15" s="45"/>
      <c r="I15" s="45"/>
      <c r="J15" s="45"/>
      <c r="K15" s="45"/>
    </row>
    <row r="16" spans="1:11" ht="51" customHeight="1" x14ac:dyDescent="0.25">
      <c r="A16" s="14"/>
      <c r="B16" s="14">
        <v>66</v>
      </c>
      <c r="C16" s="15"/>
      <c r="D16" s="19" t="s">
        <v>47</v>
      </c>
      <c r="E16" s="45">
        <v>5901.04</v>
      </c>
      <c r="F16" s="45">
        <f>SUM(F17,F18)</f>
        <v>6113.98</v>
      </c>
      <c r="G16" s="45">
        <v>6988</v>
      </c>
      <c r="H16" s="45">
        <f>SUM(H17,H18)</f>
        <v>-415</v>
      </c>
      <c r="I16" s="45">
        <f>SUM(I17,I18)</f>
        <v>6573</v>
      </c>
      <c r="J16" s="45">
        <v>6835</v>
      </c>
      <c r="K16" s="45">
        <v>6940</v>
      </c>
    </row>
    <row r="17" spans="1:11" x14ac:dyDescent="0.25">
      <c r="A17" s="14"/>
      <c r="B17" s="29"/>
      <c r="C17" s="15" t="s">
        <v>53</v>
      </c>
      <c r="D17" s="15" t="s">
        <v>46</v>
      </c>
      <c r="E17" s="45">
        <v>5768.32</v>
      </c>
      <c r="F17" s="45">
        <v>5613.98</v>
      </c>
      <c r="G17" s="45">
        <v>6988</v>
      </c>
      <c r="H17" s="45">
        <v>-915</v>
      </c>
      <c r="I17" s="45">
        <v>6073</v>
      </c>
      <c r="J17" s="45">
        <v>6835</v>
      </c>
      <c r="K17" s="45">
        <v>6940</v>
      </c>
    </row>
    <row r="18" spans="1:11" x14ac:dyDescent="0.25">
      <c r="A18" s="14"/>
      <c r="B18" s="29"/>
      <c r="C18" s="15" t="s">
        <v>135</v>
      </c>
      <c r="D18" s="15" t="s">
        <v>136</v>
      </c>
      <c r="E18" s="45">
        <v>132.72</v>
      </c>
      <c r="F18" s="45">
        <v>500</v>
      </c>
      <c r="G18" s="45"/>
      <c r="H18" s="45">
        <v>500</v>
      </c>
      <c r="I18" s="45">
        <v>500</v>
      </c>
      <c r="J18" s="45"/>
      <c r="K18" s="45"/>
    </row>
    <row r="19" spans="1:11" ht="38.25" x14ac:dyDescent="0.25">
      <c r="A19" s="14"/>
      <c r="B19" s="14">
        <v>67</v>
      </c>
      <c r="C19" s="15"/>
      <c r="D19" s="17" t="s">
        <v>43</v>
      </c>
      <c r="E19" s="45">
        <v>125947.98</v>
      </c>
      <c r="F19" s="45">
        <v>146773.06</v>
      </c>
      <c r="G19" s="45">
        <v>417836</v>
      </c>
      <c r="H19" s="45">
        <v>-76488</v>
      </c>
      <c r="I19" s="45">
        <v>341348</v>
      </c>
      <c r="J19" s="45">
        <v>225951</v>
      </c>
      <c r="K19" s="45">
        <v>227476</v>
      </c>
    </row>
    <row r="20" spans="1:11" x14ac:dyDescent="0.25">
      <c r="A20" s="14"/>
      <c r="B20" s="14"/>
      <c r="C20" s="15" t="s">
        <v>52</v>
      </c>
      <c r="D20" s="19" t="s">
        <v>17</v>
      </c>
      <c r="E20" s="45">
        <v>125947.98</v>
      </c>
      <c r="F20" s="45">
        <v>146773.06</v>
      </c>
      <c r="G20" s="45">
        <v>417836</v>
      </c>
      <c r="H20" s="45">
        <v>-76488</v>
      </c>
      <c r="I20" s="45">
        <v>341348</v>
      </c>
      <c r="J20" s="45">
        <v>225951</v>
      </c>
      <c r="K20" s="45">
        <v>227476</v>
      </c>
    </row>
    <row r="21" spans="1:11" x14ac:dyDescent="0.25">
      <c r="A21" s="13">
        <v>9</v>
      </c>
      <c r="B21" s="17"/>
      <c r="C21" s="15"/>
      <c r="D21" s="15" t="s">
        <v>59</v>
      </c>
      <c r="E21" s="46"/>
      <c r="F21" s="46"/>
      <c r="G21" s="45"/>
      <c r="H21" s="45"/>
      <c r="I21" s="45"/>
      <c r="J21" s="45"/>
      <c r="K21" s="47"/>
    </row>
    <row r="22" spans="1:11" x14ac:dyDescent="0.25">
      <c r="A22" s="17"/>
      <c r="B22" s="17">
        <v>92</v>
      </c>
      <c r="C22" s="15"/>
      <c r="D22" s="15" t="s">
        <v>60</v>
      </c>
      <c r="E22" s="45"/>
      <c r="F22" s="45"/>
      <c r="G22" s="45"/>
      <c r="H22" s="45"/>
      <c r="I22" s="45"/>
      <c r="J22" s="45"/>
      <c r="K22" s="47"/>
    </row>
    <row r="23" spans="1:11" ht="25.5" x14ac:dyDescent="0.25">
      <c r="A23" s="17"/>
      <c r="B23" s="17"/>
      <c r="C23" s="15">
        <v>92</v>
      </c>
      <c r="D23" s="19" t="s">
        <v>61</v>
      </c>
      <c r="E23" s="45"/>
      <c r="F23" s="45"/>
      <c r="G23" s="45"/>
      <c r="H23" s="45"/>
      <c r="I23" s="45"/>
      <c r="J23" s="45"/>
      <c r="K23" s="47"/>
    </row>
    <row r="24" spans="1:11" ht="15.75" x14ac:dyDescent="0.25">
      <c r="A24" s="136" t="s">
        <v>18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</row>
    <row r="25" spans="1:11" ht="18" x14ac:dyDescent="0.25">
      <c r="A25" s="5"/>
      <c r="B25" s="5"/>
      <c r="C25" s="5"/>
      <c r="D25" s="5"/>
      <c r="E25" s="5"/>
      <c r="F25" s="5"/>
      <c r="G25" s="5"/>
      <c r="H25" s="5"/>
      <c r="I25" s="5"/>
      <c r="J25" s="6"/>
      <c r="K25" s="6"/>
    </row>
    <row r="26" spans="1:11" ht="25.5" x14ac:dyDescent="0.25">
      <c r="A26" s="25" t="s">
        <v>13</v>
      </c>
      <c r="B26" s="24" t="s">
        <v>14</v>
      </c>
      <c r="C26" s="24" t="s">
        <v>15</v>
      </c>
      <c r="D26" s="24" t="s">
        <v>19</v>
      </c>
      <c r="E26" s="25" t="s">
        <v>134</v>
      </c>
      <c r="F26" s="25" t="s">
        <v>162</v>
      </c>
      <c r="G26" s="25" t="s">
        <v>148</v>
      </c>
      <c r="H26" s="25" t="s">
        <v>163</v>
      </c>
      <c r="I26" s="25" t="s">
        <v>164</v>
      </c>
      <c r="J26" s="25" t="s">
        <v>42</v>
      </c>
      <c r="K26" s="25" t="s">
        <v>149</v>
      </c>
    </row>
    <row r="27" spans="1:11" ht="15.75" x14ac:dyDescent="0.25">
      <c r="A27" s="67"/>
      <c r="B27" s="68"/>
      <c r="C27" s="68"/>
      <c r="D27" s="68" t="s">
        <v>3</v>
      </c>
      <c r="E27" s="69">
        <f t="shared" ref="E27" si="0">SUM(E28,E40)</f>
        <v>144795.86000000002</v>
      </c>
      <c r="F27" s="69">
        <f t="shared" ref="F27:K27" si="1">SUM(F28,F40)</f>
        <v>180376.99000000002</v>
      </c>
      <c r="G27" s="69">
        <f t="shared" si="1"/>
        <v>447509</v>
      </c>
      <c r="H27" s="69">
        <f t="shared" si="1"/>
        <v>74988.820000000007</v>
      </c>
      <c r="I27" s="69">
        <f t="shared" si="1"/>
        <v>522497.82</v>
      </c>
      <c r="J27" s="69">
        <f t="shared" si="1"/>
        <v>244786</v>
      </c>
      <c r="K27" s="69">
        <f t="shared" si="1"/>
        <v>246416</v>
      </c>
    </row>
    <row r="28" spans="1:11" ht="15.75" customHeight="1" x14ac:dyDescent="0.25">
      <c r="A28" s="13">
        <v>3</v>
      </c>
      <c r="B28" s="13"/>
      <c r="C28" s="13"/>
      <c r="D28" s="13" t="s">
        <v>20</v>
      </c>
      <c r="E28" s="46">
        <f t="shared" ref="E28" si="2">SUM(E29,E31,E38)</f>
        <v>128153.27</v>
      </c>
      <c r="F28" s="46">
        <f t="shared" ref="F28:K28" si="3">SUM(F29,F31,F38)</f>
        <v>150876.62000000002</v>
      </c>
      <c r="G28" s="46">
        <f t="shared" si="3"/>
        <v>183409</v>
      </c>
      <c r="H28" s="46">
        <f t="shared" si="3"/>
        <v>11812.82</v>
      </c>
      <c r="I28" s="46">
        <f t="shared" si="3"/>
        <v>195221.82</v>
      </c>
      <c r="J28" s="46">
        <f t="shared" si="3"/>
        <v>227986</v>
      </c>
      <c r="K28" s="46">
        <f t="shared" si="3"/>
        <v>229616</v>
      </c>
    </row>
    <row r="29" spans="1:11" ht="15.75" customHeight="1" x14ac:dyDescent="0.25">
      <c r="A29" s="13"/>
      <c r="B29" s="13">
        <v>31</v>
      </c>
      <c r="C29" s="17"/>
      <c r="D29" s="13" t="s">
        <v>21</v>
      </c>
      <c r="E29" s="46">
        <v>103597.13</v>
      </c>
      <c r="F29" s="46">
        <v>121086.83</v>
      </c>
      <c r="G29" s="46">
        <v>135268</v>
      </c>
      <c r="H29" s="46">
        <v>19787</v>
      </c>
      <c r="I29" s="46">
        <v>155055</v>
      </c>
      <c r="J29" s="46">
        <v>188931</v>
      </c>
      <c r="K29" s="46">
        <v>189876</v>
      </c>
    </row>
    <row r="30" spans="1:11" x14ac:dyDescent="0.25">
      <c r="A30" s="14"/>
      <c r="B30" s="14"/>
      <c r="C30" s="15" t="s">
        <v>52</v>
      </c>
      <c r="D30" s="15" t="s">
        <v>17</v>
      </c>
      <c r="E30" s="45">
        <v>103597.13</v>
      </c>
      <c r="F30" s="45">
        <v>121086.83</v>
      </c>
      <c r="G30" s="45">
        <v>135268</v>
      </c>
      <c r="H30" s="45">
        <v>19787</v>
      </c>
      <c r="I30" s="45">
        <v>155055</v>
      </c>
      <c r="J30" s="45">
        <v>188931</v>
      </c>
      <c r="K30" s="45">
        <v>189876</v>
      </c>
    </row>
    <row r="31" spans="1:11" x14ac:dyDescent="0.25">
      <c r="A31" s="14"/>
      <c r="B31" s="29">
        <v>32</v>
      </c>
      <c r="C31" s="15"/>
      <c r="D31" s="29" t="s">
        <v>33</v>
      </c>
      <c r="E31" s="46">
        <f>SUM(E32,E33,E34,E35,E37)</f>
        <v>23981.899999999998</v>
      </c>
      <c r="F31" s="46">
        <f>SUM(F32,F33,F34,F35,F36,F37)</f>
        <v>29075.37</v>
      </c>
      <c r="G31" s="46">
        <f>SUM(G32,G33,G34,G35,G37)</f>
        <v>47410</v>
      </c>
      <c r="H31" s="46">
        <f>SUM(H32,H33,H34,H35,H36,H37)</f>
        <v>-7974.18</v>
      </c>
      <c r="I31" s="46">
        <f>SUM(I32,I33,I34,I35,I36,I37)</f>
        <v>39435.82</v>
      </c>
      <c r="J31" s="46">
        <f>SUM(J32,J33,J34,J35,J37)</f>
        <v>38320</v>
      </c>
      <c r="K31" s="46">
        <f>SUM(K32,K33,K34,K35)</f>
        <v>39000</v>
      </c>
    </row>
    <row r="32" spans="1:11" x14ac:dyDescent="0.25">
      <c r="A32" s="14"/>
      <c r="B32" s="29"/>
      <c r="C32" s="15" t="s">
        <v>52</v>
      </c>
      <c r="D32" s="14" t="s">
        <v>17</v>
      </c>
      <c r="E32" s="45">
        <v>14995.94</v>
      </c>
      <c r="F32" s="45">
        <v>20056.38</v>
      </c>
      <c r="G32" s="45">
        <v>27209</v>
      </c>
      <c r="H32" s="45">
        <v>-859</v>
      </c>
      <c r="I32" s="45">
        <v>26350</v>
      </c>
      <c r="J32" s="45">
        <v>28000</v>
      </c>
      <c r="K32" s="45">
        <v>28500</v>
      </c>
    </row>
    <row r="33" spans="1:11" x14ac:dyDescent="0.25">
      <c r="A33" s="14"/>
      <c r="B33" s="29"/>
      <c r="C33" s="15" t="s">
        <v>53</v>
      </c>
      <c r="D33" s="15" t="s">
        <v>46</v>
      </c>
      <c r="E33" s="45">
        <v>4984.09</v>
      </c>
      <c r="F33" s="45">
        <v>4289.97</v>
      </c>
      <c r="G33" s="45">
        <v>5762</v>
      </c>
      <c r="H33" s="45">
        <v>-420</v>
      </c>
      <c r="I33" s="45">
        <v>5342</v>
      </c>
      <c r="J33" s="45">
        <v>5800</v>
      </c>
      <c r="K33" s="45">
        <v>5900</v>
      </c>
    </row>
    <row r="34" spans="1:11" x14ac:dyDescent="0.25">
      <c r="A34" s="14"/>
      <c r="B34" s="29"/>
      <c r="C34" s="15" t="s">
        <v>120</v>
      </c>
      <c r="D34" s="48" t="s">
        <v>121</v>
      </c>
      <c r="E34" s="45">
        <v>1997.75</v>
      </c>
      <c r="F34" s="45">
        <v>1440.28</v>
      </c>
      <c r="G34" s="45">
        <v>2256</v>
      </c>
      <c r="H34" s="45"/>
      <c r="I34" s="45">
        <v>2256</v>
      </c>
      <c r="J34" s="45">
        <v>2520</v>
      </c>
      <c r="K34" s="45">
        <v>2600</v>
      </c>
    </row>
    <row r="35" spans="1:11" x14ac:dyDescent="0.25">
      <c r="A35" s="14"/>
      <c r="B35" s="29"/>
      <c r="C35" s="15" t="s">
        <v>122</v>
      </c>
      <c r="D35" s="15" t="s">
        <v>123</v>
      </c>
      <c r="E35" s="45">
        <v>2004.12</v>
      </c>
      <c r="F35" s="45">
        <v>1858</v>
      </c>
      <c r="G35" s="45">
        <v>12183</v>
      </c>
      <c r="H35" s="45">
        <v>-7592</v>
      </c>
      <c r="I35" s="45">
        <v>4591</v>
      </c>
      <c r="J35" s="45">
        <v>2000</v>
      </c>
      <c r="K35" s="45">
        <v>2000</v>
      </c>
    </row>
    <row r="36" spans="1:11" x14ac:dyDescent="0.25">
      <c r="A36" s="14"/>
      <c r="B36" s="29"/>
      <c r="C36" s="15" t="s">
        <v>135</v>
      </c>
      <c r="D36" s="15" t="s">
        <v>166</v>
      </c>
      <c r="E36" s="45"/>
      <c r="F36" s="45">
        <v>6.23</v>
      </c>
      <c r="G36" s="45"/>
      <c r="H36" s="45">
        <v>500</v>
      </c>
      <c r="I36" s="45">
        <v>500</v>
      </c>
      <c r="J36" s="45"/>
      <c r="K36" s="45"/>
    </row>
    <row r="37" spans="1:11" ht="24.75" customHeight="1" x14ac:dyDescent="0.25">
      <c r="A37" s="14"/>
      <c r="B37" s="29"/>
      <c r="C37" s="15" t="s">
        <v>55</v>
      </c>
      <c r="D37" s="19" t="s">
        <v>50</v>
      </c>
      <c r="E37" s="45"/>
      <c r="F37" s="45">
        <v>1424.51</v>
      </c>
      <c r="G37" s="45"/>
      <c r="H37" s="45">
        <v>396.82</v>
      </c>
      <c r="I37" s="45">
        <v>396.82</v>
      </c>
      <c r="J37" s="45"/>
      <c r="K37" s="45"/>
    </row>
    <row r="38" spans="1:11" ht="16.5" customHeight="1" x14ac:dyDescent="0.25">
      <c r="A38" s="14"/>
      <c r="B38" s="29">
        <v>34</v>
      </c>
      <c r="C38" s="15"/>
      <c r="D38" s="49" t="s">
        <v>51</v>
      </c>
      <c r="E38" s="46">
        <v>574.24</v>
      </c>
      <c r="F38" s="46">
        <v>714.42</v>
      </c>
      <c r="G38" s="46">
        <v>731</v>
      </c>
      <c r="H38" s="46"/>
      <c r="I38" s="46">
        <v>731</v>
      </c>
      <c r="J38" s="46">
        <v>735</v>
      </c>
      <c r="K38" s="46">
        <v>740</v>
      </c>
    </row>
    <row r="39" spans="1:11" ht="17.25" customHeight="1" x14ac:dyDescent="0.25">
      <c r="A39" s="14"/>
      <c r="B39" s="29"/>
      <c r="C39" s="15" t="s">
        <v>53</v>
      </c>
      <c r="D39" s="15" t="s">
        <v>46</v>
      </c>
      <c r="E39" s="45">
        <v>574.24</v>
      </c>
      <c r="F39" s="45">
        <v>714.42</v>
      </c>
      <c r="G39" s="45">
        <v>731</v>
      </c>
      <c r="H39" s="45"/>
      <c r="I39" s="45">
        <v>731</v>
      </c>
      <c r="J39" s="45">
        <v>735</v>
      </c>
      <c r="K39" s="45">
        <v>740</v>
      </c>
    </row>
    <row r="40" spans="1:11" s="98" customFormat="1" ht="29.25" customHeight="1" x14ac:dyDescent="0.25">
      <c r="A40" s="29">
        <v>4</v>
      </c>
      <c r="B40" s="29"/>
      <c r="C40" s="103"/>
      <c r="D40" s="103" t="s">
        <v>22</v>
      </c>
      <c r="E40" s="46">
        <v>16642.59</v>
      </c>
      <c r="F40" s="46">
        <f>SUM(F41,F45)</f>
        <v>29500.370000000003</v>
      </c>
      <c r="G40" s="46">
        <f>SUM(G41,G45)</f>
        <v>264100</v>
      </c>
      <c r="H40" s="46">
        <f>SUM(H41,H45)</f>
        <v>63176</v>
      </c>
      <c r="I40" s="46">
        <f>SUM(I41,I45)</f>
        <v>327276</v>
      </c>
      <c r="J40" s="46">
        <v>16800</v>
      </c>
      <c r="K40" s="46">
        <v>16800</v>
      </c>
    </row>
    <row r="41" spans="1:11" s="98" customFormat="1" ht="29.25" customHeight="1" x14ac:dyDescent="0.25">
      <c r="A41" s="29"/>
      <c r="B41" s="29">
        <v>41</v>
      </c>
      <c r="C41" s="103"/>
      <c r="D41" s="103" t="s">
        <v>151</v>
      </c>
      <c r="E41" s="46"/>
      <c r="F41" s="46"/>
      <c r="G41" s="46">
        <f>SUM(G42,G43,G44)</f>
        <v>247162</v>
      </c>
      <c r="H41" s="46">
        <f>SUM(H42,H43,H44)</f>
        <v>52838</v>
      </c>
      <c r="I41" s="46">
        <f>SUM(I42,I43,I44)</f>
        <v>300000</v>
      </c>
      <c r="J41" s="46"/>
      <c r="K41" s="46"/>
    </row>
    <row r="42" spans="1:11" x14ac:dyDescent="0.25">
      <c r="A42" s="14"/>
      <c r="B42" s="29"/>
      <c r="C42" s="15" t="s">
        <v>52</v>
      </c>
      <c r="D42" s="14" t="s">
        <v>17</v>
      </c>
      <c r="E42" s="45"/>
      <c r="F42" s="45"/>
      <c r="G42" s="45">
        <v>247000</v>
      </c>
      <c r="H42" s="45">
        <v>-97000</v>
      </c>
      <c r="I42" s="45">
        <v>150000</v>
      </c>
      <c r="J42" s="45"/>
      <c r="K42" s="45"/>
    </row>
    <row r="43" spans="1:11" x14ac:dyDescent="0.25">
      <c r="A43" s="14"/>
      <c r="B43" s="29"/>
      <c r="C43" s="15" t="s">
        <v>53</v>
      </c>
      <c r="D43" s="15" t="s">
        <v>46</v>
      </c>
      <c r="E43" s="45"/>
      <c r="F43" s="45"/>
      <c r="G43" s="45">
        <v>162</v>
      </c>
      <c r="H43" s="45">
        <v>-162</v>
      </c>
      <c r="I43" s="45"/>
      <c r="J43" s="45"/>
      <c r="K43" s="45"/>
    </row>
    <row r="44" spans="1:11" x14ac:dyDescent="0.25">
      <c r="A44" s="14"/>
      <c r="B44" s="29"/>
      <c r="C44" s="15" t="s">
        <v>122</v>
      </c>
      <c r="D44" s="15" t="s">
        <v>123</v>
      </c>
      <c r="E44" s="45"/>
      <c r="F44" s="45"/>
      <c r="G44" s="45"/>
      <c r="H44" s="45">
        <v>150000</v>
      </c>
      <c r="I44" s="45">
        <v>150000</v>
      </c>
      <c r="J44" s="45"/>
      <c r="K44" s="45"/>
    </row>
    <row r="45" spans="1:11" ht="25.5" x14ac:dyDescent="0.25">
      <c r="A45" s="16"/>
      <c r="B45" s="16">
        <v>42</v>
      </c>
      <c r="C45" s="16"/>
      <c r="D45" s="27" t="s">
        <v>124</v>
      </c>
      <c r="E45" s="46">
        <f t="shared" ref="E45:K45" si="4">SUM(E46,E47,E48,E49)</f>
        <v>16642.59</v>
      </c>
      <c r="F45" s="46">
        <f t="shared" si="4"/>
        <v>29500.370000000003</v>
      </c>
      <c r="G45" s="46">
        <f t="shared" si="4"/>
        <v>16938</v>
      </c>
      <c r="H45" s="46">
        <f t="shared" si="4"/>
        <v>10338</v>
      </c>
      <c r="I45" s="46">
        <f t="shared" si="4"/>
        <v>27276</v>
      </c>
      <c r="J45" s="46">
        <f t="shared" si="4"/>
        <v>16800</v>
      </c>
      <c r="K45" s="46">
        <f t="shared" si="4"/>
        <v>16800</v>
      </c>
    </row>
    <row r="46" spans="1:11" x14ac:dyDescent="0.25">
      <c r="A46" s="17"/>
      <c r="B46" s="17"/>
      <c r="C46" s="17" t="s">
        <v>52</v>
      </c>
      <c r="D46" s="14" t="s">
        <v>17</v>
      </c>
      <c r="E46" s="45">
        <v>9166.42</v>
      </c>
      <c r="F46" s="45">
        <v>6086.88</v>
      </c>
      <c r="G46" s="45">
        <v>6103</v>
      </c>
      <c r="H46" s="45">
        <v>1584</v>
      </c>
      <c r="I46" s="45">
        <v>7687</v>
      </c>
      <c r="J46" s="45">
        <v>6500</v>
      </c>
      <c r="K46" s="47">
        <v>6500</v>
      </c>
    </row>
    <row r="47" spans="1:11" x14ac:dyDescent="0.25">
      <c r="A47" s="17"/>
      <c r="B47" s="17"/>
      <c r="C47" s="15" t="s">
        <v>122</v>
      </c>
      <c r="D47" s="15" t="s">
        <v>123</v>
      </c>
      <c r="E47" s="45">
        <v>7476.17</v>
      </c>
      <c r="F47" s="45">
        <v>23413.49</v>
      </c>
      <c r="G47" s="45">
        <v>10502</v>
      </c>
      <c r="H47" s="45">
        <v>8387</v>
      </c>
      <c r="I47" s="45">
        <v>18889</v>
      </c>
      <c r="J47" s="45">
        <v>10000</v>
      </c>
      <c r="K47" s="47">
        <v>10000</v>
      </c>
    </row>
    <row r="48" spans="1:11" x14ac:dyDescent="0.25">
      <c r="A48" s="17"/>
      <c r="B48" s="17"/>
      <c r="C48" s="15" t="s">
        <v>53</v>
      </c>
      <c r="D48" s="15" t="s">
        <v>46</v>
      </c>
      <c r="E48" s="45"/>
      <c r="F48" s="45"/>
      <c r="G48" s="45">
        <v>333</v>
      </c>
      <c r="H48" s="45">
        <v>-333</v>
      </c>
      <c r="I48" s="45"/>
      <c r="J48" s="45">
        <v>300</v>
      </c>
      <c r="K48" s="47">
        <v>300</v>
      </c>
    </row>
    <row r="49" spans="1:11" ht="25.5" x14ac:dyDescent="0.25">
      <c r="A49" s="17"/>
      <c r="B49" s="17"/>
      <c r="C49" s="15" t="s">
        <v>55</v>
      </c>
      <c r="D49" s="19" t="s">
        <v>61</v>
      </c>
      <c r="E49" s="45">
        <v>0</v>
      </c>
      <c r="F49" s="45">
        <v>0</v>
      </c>
      <c r="G49" s="45">
        <v>0</v>
      </c>
      <c r="H49" s="45">
        <v>700</v>
      </c>
      <c r="I49" s="45">
        <v>700</v>
      </c>
      <c r="J49" s="45">
        <v>0</v>
      </c>
      <c r="K49" s="47">
        <v>0</v>
      </c>
    </row>
  </sheetData>
  <mergeCells count="5">
    <mergeCell ref="A7:K7"/>
    <mergeCell ref="A24:K24"/>
    <mergeCell ref="A1:K1"/>
    <mergeCell ref="A3:K3"/>
    <mergeCell ref="A5:K5"/>
  </mergeCells>
  <pageMargins left="0.7" right="0.7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workbookViewId="0">
      <selection activeCell="B25" sqref="B25"/>
    </sheetView>
  </sheetViews>
  <sheetFormatPr defaultRowHeight="15" x14ac:dyDescent="0.25"/>
  <cols>
    <col min="1" max="1" width="37.7109375" customWidth="1"/>
    <col min="2" max="8" width="25.28515625" customWidth="1"/>
  </cols>
  <sheetData>
    <row r="1" spans="1:8" ht="42" customHeight="1" x14ac:dyDescent="0.25">
      <c r="A1" s="136" t="s">
        <v>168</v>
      </c>
      <c r="B1" s="136"/>
      <c r="C1" s="136"/>
      <c r="D1" s="136"/>
      <c r="E1" s="136"/>
      <c r="F1" s="136"/>
      <c r="G1" s="136"/>
      <c r="H1" s="136"/>
    </row>
    <row r="2" spans="1:8" ht="18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136" t="s">
        <v>30</v>
      </c>
      <c r="B3" s="136"/>
      <c r="C3" s="136"/>
      <c r="D3" s="136"/>
      <c r="E3" s="136"/>
      <c r="F3" s="136"/>
      <c r="G3" s="157"/>
      <c r="H3" s="157"/>
    </row>
    <row r="4" spans="1:8" ht="18" x14ac:dyDescent="0.25">
      <c r="A4" s="5"/>
      <c r="B4" s="5"/>
      <c r="C4" s="5"/>
      <c r="D4" s="5"/>
      <c r="E4" s="5"/>
      <c r="F4" s="5"/>
      <c r="G4" s="6"/>
      <c r="H4" s="6"/>
    </row>
    <row r="5" spans="1:8" ht="18" customHeight="1" x14ac:dyDescent="0.25">
      <c r="A5" s="136" t="s">
        <v>12</v>
      </c>
      <c r="B5" s="158"/>
      <c r="C5" s="158"/>
      <c r="D5" s="158"/>
      <c r="E5" s="158"/>
      <c r="F5" s="158"/>
      <c r="G5" s="158"/>
      <c r="H5" s="158"/>
    </row>
    <row r="6" spans="1:8" ht="18" x14ac:dyDescent="0.25">
      <c r="A6" s="5"/>
      <c r="B6" s="5"/>
      <c r="C6" s="5"/>
      <c r="D6" s="5"/>
      <c r="E6" s="5"/>
      <c r="F6" s="5"/>
      <c r="G6" s="6"/>
      <c r="H6" s="6"/>
    </row>
    <row r="7" spans="1:8" ht="15.75" x14ac:dyDescent="0.25">
      <c r="A7" s="136" t="s">
        <v>23</v>
      </c>
      <c r="B7" s="156"/>
      <c r="C7" s="156"/>
      <c r="D7" s="156"/>
      <c r="E7" s="156"/>
      <c r="F7" s="156"/>
      <c r="G7" s="156"/>
      <c r="H7" s="156"/>
    </row>
    <row r="8" spans="1:8" ht="18" x14ac:dyDescent="0.25">
      <c r="A8" s="5"/>
      <c r="B8" s="5"/>
      <c r="C8" s="5"/>
      <c r="D8" s="5"/>
      <c r="E8" s="5"/>
      <c r="F8" s="5"/>
      <c r="G8" s="6"/>
      <c r="H8" s="6"/>
    </row>
    <row r="9" spans="1:8" ht="25.5" x14ac:dyDescent="0.25">
      <c r="A9" s="25" t="s">
        <v>24</v>
      </c>
      <c r="B9" s="25" t="s">
        <v>137</v>
      </c>
      <c r="C9" s="25" t="s">
        <v>167</v>
      </c>
      <c r="D9" s="25" t="s">
        <v>148</v>
      </c>
      <c r="E9" s="25" t="s">
        <v>163</v>
      </c>
      <c r="F9" s="25" t="s">
        <v>164</v>
      </c>
      <c r="G9" s="25" t="s">
        <v>42</v>
      </c>
      <c r="H9" s="25" t="s">
        <v>149</v>
      </c>
    </row>
    <row r="10" spans="1:8" ht="15.75" customHeight="1" x14ac:dyDescent="0.25">
      <c r="A10" s="54" t="s">
        <v>25</v>
      </c>
      <c r="B10" s="55">
        <v>144795.85999999999</v>
      </c>
      <c r="C10" s="55">
        <v>144795.85999999999</v>
      </c>
      <c r="D10" s="55">
        <v>447509</v>
      </c>
      <c r="E10" s="55">
        <v>74988.820000000007</v>
      </c>
      <c r="F10" s="55">
        <v>522497.82</v>
      </c>
      <c r="G10" s="55">
        <v>244786</v>
      </c>
      <c r="H10" s="55">
        <v>246416</v>
      </c>
    </row>
    <row r="11" spans="1:8" ht="15.75" customHeight="1" x14ac:dyDescent="0.25">
      <c r="A11" s="13" t="s">
        <v>125</v>
      </c>
      <c r="B11" s="45">
        <v>144795.85999999999</v>
      </c>
      <c r="C11" s="45">
        <v>144795.85999999999</v>
      </c>
      <c r="D11" s="45">
        <v>447509</v>
      </c>
      <c r="E11" s="45">
        <v>74988.820000000007</v>
      </c>
      <c r="F11" s="45">
        <v>522497.82</v>
      </c>
      <c r="G11" s="45">
        <v>244786</v>
      </c>
      <c r="H11" s="45">
        <v>246416</v>
      </c>
    </row>
    <row r="12" spans="1:8" x14ac:dyDescent="0.25">
      <c r="A12" s="19" t="s">
        <v>126</v>
      </c>
      <c r="B12" s="45">
        <v>144795.85999999999</v>
      </c>
      <c r="C12" s="45">
        <v>144795.85999999999</v>
      </c>
      <c r="D12" s="45">
        <v>447509</v>
      </c>
      <c r="E12" s="45">
        <v>74988.820000000007</v>
      </c>
      <c r="F12" s="45">
        <v>522497.82</v>
      </c>
      <c r="G12" s="45">
        <v>244786</v>
      </c>
      <c r="H12" s="45">
        <v>246416</v>
      </c>
    </row>
    <row r="13" spans="1:8" x14ac:dyDescent="0.25">
      <c r="A13" s="18"/>
      <c r="B13" s="11"/>
      <c r="C13" s="11"/>
      <c r="D13" s="11"/>
      <c r="E13" s="11"/>
      <c r="F13" s="11"/>
      <c r="G13" s="11"/>
      <c r="H13" s="11"/>
    </row>
    <row r="14" spans="1:8" x14ac:dyDescent="0.25">
      <c r="A14" s="13"/>
      <c r="B14" s="11"/>
      <c r="C14" s="11"/>
      <c r="D14" s="11"/>
      <c r="E14" s="11"/>
      <c r="F14" s="11"/>
      <c r="G14" s="11"/>
      <c r="H14" s="12"/>
    </row>
    <row r="15" spans="1:8" x14ac:dyDescent="0.25">
      <c r="A15" s="20"/>
      <c r="B15" s="11"/>
      <c r="C15" s="11"/>
      <c r="D15" s="11"/>
      <c r="E15" s="11"/>
      <c r="F15" s="11"/>
      <c r="G15" s="11"/>
      <c r="H15" s="12"/>
    </row>
  </sheetData>
  <mergeCells count="4">
    <mergeCell ref="A1:H1"/>
    <mergeCell ref="A3:H3"/>
    <mergeCell ref="A5:H5"/>
    <mergeCell ref="A7:H7"/>
  </mergeCells>
  <pageMargins left="0.7" right="0.7" top="0.75" bottom="0.75" header="0.3" footer="0.3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"/>
  <sheetViews>
    <sheetView workbookViewId="0">
      <selection activeCell="G10" sqref="G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11" width="25.28515625" customWidth="1"/>
  </cols>
  <sheetData>
    <row r="1" spans="1:11" ht="42" customHeight="1" x14ac:dyDescent="0.25">
      <c r="A1" s="136" t="s">
        <v>161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8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5.75" x14ac:dyDescent="0.25">
      <c r="A3" s="136" t="s">
        <v>30</v>
      </c>
      <c r="B3" s="136"/>
      <c r="C3" s="136"/>
      <c r="D3" s="136"/>
      <c r="E3" s="136"/>
      <c r="F3" s="136"/>
      <c r="G3" s="136"/>
      <c r="H3" s="136"/>
      <c r="I3" s="136"/>
      <c r="J3" s="157"/>
      <c r="K3" s="157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5"/>
      <c r="J4" s="6"/>
      <c r="K4" s="6"/>
    </row>
    <row r="5" spans="1:11" ht="18" customHeight="1" x14ac:dyDescent="0.25">
      <c r="A5" s="136" t="s">
        <v>26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</row>
    <row r="6" spans="1:11" ht="18" x14ac:dyDescent="0.25">
      <c r="A6" s="5"/>
      <c r="B6" s="5"/>
      <c r="C6" s="5"/>
      <c r="D6" s="5"/>
      <c r="E6" s="5"/>
      <c r="F6" s="5"/>
      <c r="G6" s="5"/>
      <c r="H6" s="5"/>
      <c r="I6" s="5"/>
      <c r="J6" s="6"/>
      <c r="K6" s="6"/>
    </row>
    <row r="7" spans="1:11" ht="25.5" x14ac:dyDescent="0.25">
      <c r="A7" s="25" t="s">
        <v>13</v>
      </c>
      <c r="B7" s="24" t="s">
        <v>14</v>
      </c>
      <c r="C7" s="24" t="s">
        <v>15</v>
      </c>
      <c r="D7" s="24" t="s">
        <v>45</v>
      </c>
      <c r="E7" s="25" t="s">
        <v>134</v>
      </c>
      <c r="F7" s="25" t="s">
        <v>162</v>
      </c>
      <c r="G7" s="25" t="s">
        <v>148</v>
      </c>
      <c r="H7" s="25" t="s">
        <v>163</v>
      </c>
      <c r="I7" s="25" t="s">
        <v>164</v>
      </c>
      <c r="J7" s="25" t="s">
        <v>42</v>
      </c>
      <c r="K7" s="25" t="s">
        <v>149</v>
      </c>
    </row>
    <row r="8" spans="1:11" ht="25.5" x14ac:dyDescent="0.25">
      <c r="A8" s="13">
        <v>8</v>
      </c>
      <c r="B8" s="13"/>
      <c r="C8" s="13"/>
      <c r="D8" s="13" t="s">
        <v>27</v>
      </c>
      <c r="E8" s="10"/>
      <c r="F8" s="11"/>
      <c r="G8" s="11"/>
      <c r="H8" s="11"/>
      <c r="I8" s="11"/>
      <c r="J8" s="11"/>
      <c r="K8" s="11"/>
    </row>
    <row r="9" spans="1:11" x14ac:dyDescent="0.25">
      <c r="A9" s="13"/>
      <c r="B9" s="17">
        <v>84</v>
      </c>
      <c r="C9" s="17"/>
      <c r="D9" s="17" t="s">
        <v>34</v>
      </c>
      <c r="E9" s="10"/>
      <c r="F9" s="11"/>
      <c r="G9" s="11"/>
      <c r="H9" s="11"/>
      <c r="I9" s="11"/>
      <c r="J9" s="11"/>
      <c r="K9" s="11"/>
    </row>
    <row r="10" spans="1:11" ht="25.5" x14ac:dyDescent="0.25">
      <c r="A10" s="14"/>
      <c r="B10" s="14"/>
      <c r="C10" s="15">
        <v>81</v>
      </c>
      <c r="D10" s="19" t="s">
        <v>35</v>
      </c>
      <c r="E10" s="10"/>
      <c r="F10" s="11"/>
      <c r="G10" s="11"/>
      <c r="H10" s="11"/>
      <c r="I10" s="11"/>
      <c r="J10" s="11"/>
      <c r="K10" s="11"/>
    </row>
    <row r="11" spans="1:11" ht="25.5" x14ac:dyDescent="0.25">
      <c r="A11" s="16">
        <v>5</v>
      </c>
      <c r="B11" s="16"/>
      <c r="C11" s="16"/>
      <c r="D11" s="27" t="s">
        <v>28</v>
      </c>
      <c r="E11" s="10"/>
      <c r="F11" s="11"/>
      <c r="G11" s="11"/>
      <c r="H11" s="11"/>
      <c r="I11" s="11"/>
      <c r="J11" s="11"/>
      <c r="K11" s="11"/>
    </row>
    <row r="12" spans="1:11" ht="25.5" x14ac:dyDescent="0.25">
      <c r="A12" s="17"/>
      <c r="B12" s="17">
        <v>54</v>
      </c>
      <c r="C12" s="17"/>
      <c r="D12" s="28" t="s">
        <v>36</v>
      </c>
      <c r="E12" s="10"/>
      <c r="F12" s="11"/>
      <c r="G12" s="11"/>
      <c r="H12" s="11"/>
      <c r="I12" s="11"/>
      <c r="J12" s="11"/>
      <c r="K12" s="12"/>
    </row>
    <row r="13" spans="1:11" x14ac:dyDescent="0.25">
      <c r="A13" s="17"/>
      <c r="B13" s="17"/>
      <c r="C13" s="15">
        <v>11</v>
      </c>
      <c r="D13" s="15" t="s">
        <v>17</v>
      </c>
      <c r="E13" s="10"/>
      <c r="F13" s="11"/>
      <c r="G13" s="11"/>
      <c r="H13" s="11"/>
      <c r="I13" s="11"/>
      <c r="J13" s="11"/>
      <c r="K13" s="12"/>
    </row>
    <row r="14" spans="1:11" x14ac:dyDescent="0.25">
      <c r="A14" s="17"/>
      <c r="B14" s="17"/>
      <c r="C14" s="15">
        <v>31</v>
      </c>
      <c r="D14" s="15" t="s">
        <v>37</v>
      </c>
      <c r="E14" s="10"/>
      <c r="F14" s="11"/>
      <c r="G14" s="11"/>
      <c r="H14" s="11"/>
      <c r="I14" s="11"/>
      <c r="J14" s="11"/>
      <c r="K14" s="12"/>
    </row>
  </sheetData>
  <mergeCells count="3">
    <mergeCell ref="A1:K1"/>
    <mergeCell ref="A3:K3"/>
    <mergeCell ref="A5:K5"/>
  </mergeCells>
  <pageMargins left="0.7" right="0.7" top="0.75" bottom="0.75" header="0.3" footer="0.3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8"/>
  <sheetViews>
    <sheetView workbookViewId="0">
      <selection activeCell="I33" sqref="I3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11" width="25.28515625" customWidth="1"/>
  </cols>
  <sheetData>
    <row r="1" spans="1:11" ht="42" customHeight="1" x14ac:dyDescent="0.25">
      <c r="A1" s="136" t="s">
        <v>161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18" x14ac:dyDescent="0.25">
      <c r="A2" s="5"/>
      <c r="B2" s="5"/>
      <c r="C2" s="5"/>
      <c r="D2" s="5"/>
      <c r="E2" s="5"/>
      <c r="F2" s="5"/>
      <c r="G2" s="5"/>
      <c r="H2" s="5"/>
      <c r="I2" s="5"/>
      <c r="J2" s="6"/>
      <c r="K2" s="6"/>
    </row>
    <row r="3" spans="1:11" ht="18" customHeight="1" x14ac:dyDescent="0.25">
      <c r="A3" s="136" t="s">
        <v>29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1" ht="18" x14ac:dyDescent="0.25">
      <c r="A4" s="5"/>
      <c r="B4" s="5"/>
      <c r="C4" s="5"/>
      <c r="D4" s="5"/>
      <c r="E4" s="5"/>
      <c r="F4" s="5"/>
      <c r="G4" s="5"/>
      <c r="H4" s="5"/>
      <c r="I4" s="5"/>
      <c r="J4" s="6"/>
      <c r="K4" s="6"/>
    </row>
    <row r="5" spans="1:11" ht="25.5" x14ac:dyDescent="0.25">
      <c r="A5" s="186" t="s">
        <v>31</v>
      </c>
      <c r="B5" s="187"/>
      <c r="C5" s="188"/>
      <c r="D5" s="24" t="s">
        <v>32</v>
      </c>
      <c r="E5" s="25" t="s">
        <v>134</v>
      </c>
      <c r="F5" s="25" t="s">
        <v>162</v>
      </c>
      <c r="G5" s="25" t="s">
        <v>148</v>
      </c>
      <c r="H5" s="25" t="s">
        <v>163</v>
      </c>
      <c r="I5" s="25" t="s">
        <v>164</v>
      </c>
      <c r="J5" s="25" t="s">
        <v>42</v>
      </c>
      <c r="K5" s="25" t="s">
        <v>149</v>
      </c>
    </row>
    <row r="6" spans="1:11" ht="15.75" x14ac:dyDescent="0.25">
      <c r="A6" s="180" t="s">
        <v>127</v>
      </c>
      <c r="B6" s="181"/>
      <c r="C6" s="182"/>
      <c r="D6" s="56" t="s">
        <v>128</v>
      </c>
      <c r="E6" s="57">
        <f>SUM(E8,E15,E18,E25,E34)</f>
        <v>144795.85</v>
      </c>
      <c r="F6" s="57">
        <f>SUM(F8,F15,F18,F25,F31,F34)</f>
        <v>180376.99000000002</v>
      </c>
      <c r="G6" s="57">
        <v>447509</v>
      </c>
      <c r="H6" s="57">
        <f>SUM(H8,H15,H18,H25,H31,H34)</f>
        <v>74988.820000000007</v>
      </c>
      <c r="I6" s="57">
        <f>SUM(I8,I15,I18,I25,I31,I34)</f>
        <v>522497.82</v>
      </c>
      <c r="J6" s="57">
        <f>J7</f>
        <v>244786</v>
      </c>
      <c r="K6" s="57">
        <f>K7</f>
        <v>246416</v>
      </c>
    </row>
    <row r="7" spans="1:11" ht="38.25" x14ac:dyDescent="0.25">
      <c r="A7" s="183" t="s">
        <v>129</v>
      </c>
      <c r="B7" s="184"/>
      <c r="C7" s="185"/>
      <c r="D7" s="31" t="s">
        <v>130</v>
      </c>
      <c r="E7" s="46">
        <f>SUM(E8,E15,E18,E25,E34)</f>
        <v>144795.85</v>
      </c>
      <c r="F7" s="46">
        <f>SUM(F8,F15,F18,F25,F31,F34)</f>
        <v>180376.99000000002</v>
      </c>
      <c r="G7" s="46">
        <f>SUM(G8,G15,G18,G25,G34)</f>
        <v>447509</v>
      </c>
      <c r="H7" s="46">
        <f>SUM(H8,H15,H18,H25,H31,H34)</f>
        <v>74988.820000000007</v>
      </c>
      <c r="I7" s="46">
        <f>SUM(I8,I15,I18,I25,I31,I34)</f>
        <v>522497.82</v>
      </c>
      <c r="J7" s="46">
        <f>SUM(J8,J15,J18,J25)</f>
        <v>244786</v>
      </c>
      <c r="K7" s="46">
        <f>SUM(K8,K15,K18,K25,K34)</f>
        <v>246416</v>
      </c>
    </row>
    <row r="8" spans="1:11" x14ac:dyDescent="0.25">
      <c r="A8" s="192" t="s">
        <v>97</v>
      </c>
      <c r="B8" s="193"/>
      <c r="C8" s="194"/>
      <c r="D8" s="58" t="s">
        <v>17</v>
      </c>
      <c r="E8" s="55">
        <f t="shared" ref="E8" si="0">SUM(E9,E12)</f>
        <v>127759.49</v>
      </c>
      <c r="F8" s="55">
        <f t="shared" ref="F8:K8" si="1">SUM(F9,F12)</f>
        <v>147230.09</v>
      </c>
      <c r="G8" s="55">
        <f t="shared" ref="G8" si="2">SUM(G9,G12)</f>
        <v>415580</v>
      </c>
      <c r="H8" s="55">
        <f>SUM(H9,H12)</f>
        <v>-76488</v>
      </c>
      <c r="I8" s="55">
        <f>SUM(I9,I12)</f>
        <v>339092</v>
      </c>
      <c r="J8" s="55">
        <f t="shared" si="1"/>
        <v>223431</v>
      </c>
      <c r="K8" s="105">
        <f t="shared" si="1"/>
        <v>224876</v>
      </c>
    </row>
    <row r="9" spans="1:11" x14ac:dyDescent="0.25">
      <c r="A9" s="162">
        <v>3</v>
      </c>
      <c r="B9" s="163"/>
      <c r="C9" s="164"/>
      <c r="D9" s="30" t="s">
        <v>20</v>
      </c>
      <c r="E9" s="45">
        <f t="shared" ref="E9:K9" si="3">SUM(E10,E11)</f>
        <v>118593.07</v>
      </c>
      <c r="F9" s="45">
        <f t="shared" si="3"/>
        <v>141143.21</v>
      </c>
      <c r="G9" s="45">
        <f t="shared" si="3"/>
        <v>162477</v>
      </c>
      <c r="H9" s="45">
        <f t="shared" si="3"/>
        <v>18928</v>
      </c>
      <c r="I9" s="45">
        <f t="shared" si="3"/>
        <v>181405</v>
      </c>
      <c r="J9" s="45">
        <f t="shared" si="3"/>
        <v>216931</v>
      </c>
      <c r="K9" s="47">
        <f t="shared" si="3"/>
        <v>218376</v>
      </c>
    </row>
    <row r="10" spans="1:11" x14ac:dyDescent="0.25">
      <c r="A10" s="165">
        <v>31</v>
      </c>
      <c r="B10" s="166"/>
      <c r="C10" s="167"/>
      <c r="D10" s="30" t="s">
        <v>21</v>
      </c>
      <c r="E10" s="45">
        <v>103597.13</v>
      </c>
      <c r="F10" s="45">
        <v>121086.83</v>
      </c>
      <c r="G10" s="45">
        <v>135268</v>
      </c>
      <c r="H10" s="45">
        <v>19787</v>
      </c>
      <c r="I10" s="45">
        <v>155055</v>
      </c>
      <c r="J10" s="45">
        <v>188931</v>
      </c>
      <c r="K10" s="47">
        <v>189876</v>
      </c>
    </row>
    <row r="11" spans="1:11" x14ac:dyDescent="0.25">
      <c r="A11" s="165">
        <v>32</v>
      </c>
      <c r="B11" s="166"/>
      <c r="C11" s="167"/>
      <c r="D11" s="30" t="s">
        <v>33</v>
      </c>
      <c r="E11" s="45">
        <v>14995.94</v>
      </c>
      <c r="F11" s="45">
        <v>20056.38</v>
      </c>
      <c r="G11" s="45">
        <v>27209</v>
      </c>
      <c r="H11" s="45">
        <v>-859</v>
      </c>
      <c r="I11" s="45">
        <v>26350</v>
      </c>
      <c r="J11" s="45">
        <v>28000</v>
      </c>
      <c r="K11" s="47">
        <v>28500</v>
      </c>
    </row>
    <row r="12" spans="1:11" ht="25.5" x14ac:dyDescent="0.25">
      <c r="A12" s="97">
        <v>4</v>
      </c>
      <c r="B12" s="95"/>
      <c r="C12" s="96"/>
      <c r="D12" s="30" t="s">
        <v>22</v>
      </c>
      <c r="E12" s="45">
        <v>9166.42</v>
      </c>
      <c r="F12" s="45">
        <f>SUM(F13,F14)</f>
        <v>6086.88</v>
      </c>
      <c r="G12" s="45">
        <f>SUM(G13,G14)</f>
        <v>253103</v>
      </c>
      <c r="H12" s="45">
        <f>SUM(H13,H14)</f>
        <v>-95416</v>
      </c>
      <c r="I12" s="45">
        <f>SUM(I13,I14)</f>
        <v>157687</v>
      </c>
      <c r="J12" s="45">
        <v>6500</v>
      </c>
      <c r="K12" s="47">
        <v>6500</v>
      </c>
    </row>
    <row r="13" spans="1:11" ht="25.5" x14ac:dyDescent="0.25">
      <c r="A13" s="97"/>
      <c r="B13" s="95">
        <v>41</v>
      </c>
      <c r="C13" s="96"/>
      <c r="D13" s="30" t="s">
        <v>150</v>
      </c>
      <c r="E13" s="45"/>
      <c r="F13" s="45"/>
      <c r="G13" s="45">
        <v>247000</v>
      </c>
      <c r="H13" s="45">
        <v>-97000</v>
      </c>
      <c r="I13" s="45">
        <v>150000</v>
      </c>
      <c r="J13" s="45"/>
      <c r="K13" s="47"/>
    </row>
    <row r="14" spans="1:11" ht="25.5" x14ac:dyDescent="0.25">
      <c r="A14" s="94"/>
      <c r="B14" s="95">
        <v>42</v>
      </c>
      <c r="C14" s="96"/>
      <c r="D14" s="30" t="s">
        <v>54</v>
      </c>
      <c r="E14" s="45">
        <v>9166.42</v>
      </c>
      <c r="F14" s="45">
        <v>6086.88</v>
      </c>
      <c r="G14" s="45">
        <v>6103</v>
      </c>
      <c r="H14" s="45">
        <v>1584</v>
      </c>
      <c r="I14" s="45">
        <v>7687</v>
      </c>
      <c r="J14" s="45">
        <v>6500</v>
      </c>
      <c r="K14" s="47">
        <v>6500</v>
      </c>
    </row>
    <row r="15" spans="1:11" ht="15" customHeight="1" x14ac:dyDescent="0.25">
      <c r="A15" s="189" t="s">
        <v>98</v>
      </c>
      <c r="B15" s="190"/>
      <c r="C15" s="191"/>
      <c r="D15" s="59" t="s">
        <v>49</v>
      </c>
      <c r="E15" s="109">
        <v>1997.75</v>
      </c>
      <c r="F15" s="109">
        <v>1440.28</v>
      </c>
      <c r="G15" s="109">
        <v>2256</v>
      </c>
      <c r="H15" s="109"/>
      <c r="I15" s="109">
        <v>2256</v>
      </c>
      <c r="J15" s="109">
        <v>2520</v>
      </c>
      <c r="K15" s="110">
        <v>2600</v>
      </c>
    </row>
    <row r="16" spans="1:11" x14ac:dyDescent="0.25">
      <c r="A16" s="162">
        <v>3</v>
      </c>
      <c r="B16" s="163"/>
      <c r="C16" s="164"/>
      <c r="D16" s="30" t="s">
        <v>20</v>
      </c>
      <c r="E16" s="45">
        <v>1997.75</v>
      </c>
      <c r="F16" s="45">
        <v>1440.28</v>
      </c>
      <c r="G16" s="45">
        <v>2256</v>
      </c>
      <c r="H16" s="45"/>
      <c r="I16" s="45">
        <v>2256</v>
      </c>
      <c r="J16" s="45">
        <v>2520</v>
      </c>
      <c r="K16" s="47">
        <v>2600</v>
      </c>
    </row>
    <row r="17" spans="1:11" x14ac:dyDescent="0.25">
      <c r="A17" s="165">
        <v>32</v>
      </c>
      <c r="B17" s="166"/>
      <c r="C17" s="167"/>
      <c r="D17" s="30" t="s">
        <v>33</v>
      </c>
      <c r="E17" s="45">
        <v>1997.75</v>
      </c>
      <c r="F17" s="45">
        <v>1440.28</v>
      </c>
      <c r="G17" s="45">
        <v>2256</v>
      </c>
      <c r="H17" s="45"/>
      <c r="I17" s="45">
        <v>2256</v>
      </c>
      <c r="J17" s="45">
        <v>2520</v>
      </c>
      <c r="K17" s="47">
        <v>2600</v>
      </c>
    </row>
    <row r="18" spans="1:11" x14ac:dyDescent="0.25">
      <c r="A18" s="171" t="s">
        <v>57</v>
      </c>
      <c r="B18" s="172"/>
      <c r="C18" s="173"/>
      <c r="D18" s="62" t="s">
        <v>46</v>
      </c>
      <c r="E18" s="63">
        <v>5558.32</v>
      </c>
      <c r="F18" s="63">
        <f t="shared" ref="F18:K18" si="4">SUM(F19,F22)</f>
        <v>5004.3900000000003</v>
      </c>
      <c r="G18" s="63">
        <f t="shared" si="4"/>
        <v>6988</v>
      </c>
      <c r="H18" s="63">
        <f t="shared" si="4"/>
        <v>-915</v>
      </c>
      <c r="I18" s="63">
        <f t="shared" si="4"/>
        <v>6073</v>
      </c>
      <c r="J18" s="63">
        <f t="shared" si="4"/>
        <v>6835</v>
      </c>
      <c r="K18" s="106">
        <f t="shared" si="4"/>
        <v>6940</v>
      </c>
    </row>
    <row r="19" spans="1:11" x14ac:dyDescent="0.25">
      <c r="A19" s="162">
        <v>3</v>
      </c>
      <c r="B19" s="163"/>
      <c r="C19" s="164"/>
      <c r="D19" s="30" t="s">
        <v>20</v>
      </c>
      <c r="E19" s="45">
        <f t="shared" ref="E19:K19" si="5">SUM(E20,E21)</f>
        <v>5558.33</v>
      </c>
      <c r="F19" s="45">
        <f t="shared" si="5"/>
        <v>5004.3900000000003</v>
      </c>
      <c r="G19" s="45">
        <f t="shared" si="5"/>
        <v>6493</v>
      </c>
      <c r="H19" s="45">
        <f t="shared" si="5"/>
        <v>-420</v>
      </c>
      <c r="I19" s="45">
        <f t="shared" si="5"/>
        <v>6073</v>
      </c>
      <c r="J19" s="45">
        <f t="shared" si="5"/>
        <v>6535</v>
      </c>
      <c r="K19" s="47">
        <f t="shared" si="5"/>
        <v>6640</v>
      </c>
    </row>
    <row r="20" spans="1:11" x14ac:dyDescent="0.25">
      <c r="A20" s="165">
        <v>32</v>
      </c>
      <c r="B20" s="166"/>
      <c r="C20" s="167"/>
      <c r="D20" s="30" t="s">
        <v>33</v>
      </c>
      <c r="E20" s="45">
        <v>4984.09</v>
      </c>
      <c r="F20" s="45">
        <v>4289.97</v>
      </c>
      <c r="G20" s="45">
        <v>5762</v>
      </c>
      <c r="H20" s="45">
        <v>-420</v>
      </c>
      <c r="I20" s="45">
        <v>5342</v>
      </c>
      <c r="J20" s="45">
        <v>5800</v>
      </c>
      <c r="K20" s="47">
        <v>5900</v>
      </c>
    </row>
    <row r="21" spans="1:11" x14ac:dyDescent="0.25">
      <c r="A21" s="177">
        <v>34</v>
      </c>
      <c r="B21" s="178"/>
      <c r="C21" s="179"/>
      <c r="D21" s="30" t="s">
        <v>51</v>
      </c>
      <c r="E21" s="45">
        <v>574.24</v>
      </c>
      <c r="F21" s="45">
        <v>714.42</v>
      </c>
      <c r="G21" s="45">
        <v>731</v>
      </c>
      <c r="H21" s="45"/>
      <c r="I21" s="45">
        <v>731</v>
      </c>
      <c r="J21" s="45">
        <v>735</v>
      </c>
      <c r="K21" s="47">
        <v>740</v>
      </c>
    </row>
    <row r="22" spans="1:11" ht="25.5" x14ac:dyDescent="0.25">
      <c r="A22" s="124">
        <v>4</v>
      </c>
      <c r="B22" s="122"/>
      <c r="C22" s="123"/>
      <c r="D22" s="30" t="s">
        <v>22</v>
      </c>
      <c r="E22" s="45"/>
      <c r="F22" s="45"/>
      <c r="G22" s="45">
        <f>SUM(G23,G24)</f>
        <v>495</v>
      </c>
      <c r="H22" s="45">
        <f>SUM(H23,H24)</f>
        <v>-495</v>
      </c>
      <c r="I22" s="45"/>
      <c r="J22" s="45">
        <v>300</v>
      </c>
      <c r="K22" s="47">
        <v>300</v>
      </c>
    </row>
    <row r="23" spans="1:11" ht="25.5" x14ac:dyDescent="0.25">
      <c r="A23" s="121"/>
      <c r="B23" s="122">
        <v>41</v>
      </c>
      <c r="C23" s="123"/>
      <c r="D23" s="30" t="s">
        <v>150</v>
      </c>
      <c r="E23" s="45"/>
      <c r="F23" s="45"/>
      <c r="G23" s="45">
        <v>162</v>
      </c>
      <c r="H23" s="45">
        <v>-162</v>
      </c>
      <c r="I23" s="45"/>
      <c r="J23" s="45"/>
      <c r="K23" s="47"/>
    </row>
    <row r="24" spans="1:11" ht="25.5" x14ac:dyDescent="0.25">
      <c r="A24" s="121"/>
      <c r="B24" s="122">
        <v>42</v>
      </c>
      <c r="C24" s="123"/>
      <c r="D24" s="30" t="s">
        <v>54</v>
      </c>
      <c r="E24" s="45"/>
      <c r="F24" s="45"/>
      <c r="G24" s="45">
        <v>333</v>
      </c>
      <c r="H24" s="45">
        <v>-333</v>
      </c>
      <c r="I24" s="45"/>
      <c r="J24" s="45">
        <v>300</v>
      </c>
      <c r="K24" s="47">
        <v>300</v>
      </c>
    </row>
    <row r="25" spans="1:11" x14ac:dyDescent="0.25">
      <c r="A25" s="174" t="s">
        <v>131</v>
      </c>
      <c r="B25" s="175"/>
      <c r="C25" s="176"/>
      <c r="D25" s="61" t="s">
        <v>123</v>
      </c>
      <c r="E25" s="107">
        <f t="shared" ref="E25:K25" si="6">SUM(E26,E28)</f>
        <v>9480.2900000000009</v>
      </c>
      <c r="F25" s="107">
        <f t="shared" si="6"/>
        <v>25271.49</v>
      </c>
      <c r="G25" s="107">
        <f t="shared" si="6"/>
        <v>22685</v>
      </c>
      <c r="H25" s="107">
        <f t="shared" si="6"/>
        <v>150795</v>
      </c>
      <c r="I25" s="107">
        <f t="shared" si="6"/>
        <v>173480</v>
      </c>
      <c r="J25" s="107">
        <f t="shared" si="6"/>
        <v>12000</v>
      </c>
      <c r="K25" s="108">
        <f t="shared" si="6"/>
        <v>12000</v>
      </c>
    </row>
    <row r="26" spans="1:11" x14ac:dyDescent="0.25">
      <c r="A26" s="162">
        <v>3</v>
      </c>
      <c r="B26" s="163"/>
      <c r="C26" s="164"/>
      <c r="D26" s="30" t="s">
        <v>20</v>
      </c>
      <c r="E26" s="45">
        <v>2004.12</v>
      </c>
      <c r="F26" s="45">
        <v>1858</v>
      </c>
      <c r="G26" s="45">
        <v>12183</v>
      </c>
      <c r="H26" s="45">
        <v>-7592</v>
      </c>
      <c r="I26" s="45">
        <v>4591</v>
      </c>
      <c r="J26" s="45">
        <v>2000</v>
      </c>
      <c r="K26" s="47">
        <v>2000</v>
      </c>
    </row>
    <row r="27" spans="1:11" x14ac:dyDescent="0.25">
      <c r="A27" s="165">
        <v>32</v>
      </c>
      <c r="B27" s="166"/>
      <c r="C27" s="167"/>
      <c r="D27" s="30" t="s">
        <v>33</v>
      </c>
      <c r="E27" s="45">
        <v>2004.12</v>
      </c>
      <c r="F27" s="45">
        <v>1858</v>
      </c>
      <c r="G27" s="45">
        <v>12183</v>
      </c>
      <c r="H27" s="45">
        <v>-7592</v>
      </c>
      <c r="I27" s="45">
        <v>4591</v>
      </c>
      <c r="J27" s="45">
        <v>2000</v>
      </c>
      <c r="K27" s="47">
        <v>2000</v>
      </c>
    </row>
    <row r="28" spans="1:11" ht="25.5" x14ac:dyDescent="0.25">
      <c r="A28" s="97">
        <v>4</v>
      </c>
      <c r="B28" s="95"/>
      <c r="C28" s="96"/>
      <c r="D28" s="30" t="s">
        <v>22</v>
      </c>
      <c r="E28" s="45">
        <v>7476.17</v>
      </c>
      <c r="F28" s="45">
        <f>SUM(F30,F29)</f>
        <v>23413.49</v>
      </c>
      <c r="G28" s="45">
        <f>SUM(G29:G30)</f>
        <v>10502</v>
      </c>
      <c r="H28" s="45">
        <v>158387</v>
      </c>
      <c r="I28" s="45">
        <f>SUM(I29,I30)</f>
        <v>168889</v>
      </c>
      <c r="J28" s="45">
        <v>10000</v>
      </c>
      <c r="K28" s="47">
        <v>10000</v>
      </c>
    </row>
    <row r="29" spans="1:11" ht="25.5" x14ac:dyDescent="0.25">
      <c r="A29" s="97"/>
      <c r="B29" s="95">
        <v>41</v>
      </c>
      <c r="C29" s="96"/>
      <c r="D29" s="30" t="s">
        <v>150</v>
      </c>
      <c r="E29" s="45"/>
      <c r="F29" s="45"/>
      <c r="G29" s="45"/>
      <c r="H29" s="45">
        <v>150000</v>
      </c>
      <c r="I29" s="45">
        <v>150000</v>
      </c>
      <c r="J29" s="45"/>
      <c r="K29" s="47"/>
    </row>
    <row r="30" spans="1:11" ht="25.5" x14ac:dyDescent="0.25">
      <c r="A30" s="94"/>
      <c r="B30" s="95">
        <v>42</v>
      </c>
      <c r="C30" s="96"/>
      <c r="D30" s="30" t="s">
        <v>54</v>
      </c>
      <c r="E30" s="45">
        <v>7476.17</v>
      </c>
      <c r="F30" s="45">
        <v>23413.49</v>
      </c>
      <c r="G30" s="45">
        <v>10502</v>
      </c>
      <c r="H30" s="45">
        <v>8387</v>
      </c>
      <c r="I30" s="45">
        <v>18889</v>
      </c>
      <c r="J30" s="45">
        <v>10000</v>
      </c>
      <c r="K30" s="47">
        <v>10000</v>
      </c>
    </row>
    <row r="31" spans="1:11" x14ac:dyDescent="0.25">
      <c r="A31" s="168" t="s">
        <v>165</v>
      </c>
      <c r="B31" s="169"/>
      <c r="C31" s="170"/>
      <c r="D31" s="130" t="s">
        <v>166</v>
      </c>
      <c r="E31" s="131"/>
      <c r="F31" s="131">
        <v>6.23</v>
      </c>
      <c r="G31" s="131"/>
      <c r="H31" s="131">
        <v>500</v>
      </c>
      <c r="I31" s="131">
        <v>500</v>
      </c>
      <c r="J31" s="131"/>
      <c r="K31" s="132"/>
    </row>
    <row r="32" spans="1:11" x14ac:dyDescent="0.25">
      <c r="A32" s="162">
        <v>3</v>
      </c>
      <c r="B32" s="163"/>
      <c r="C32" s="164"/>
      <c r="D32" s="30" t="s">
        <v>20</v>
      </c>
      <c r="E32" s="45"/>
      <c r="F32" s="45">
        <v>6.23</v>
      </c>
      <c r="G32" s="45"/>
      <c r="H32" s="45">
        <v>500</v>
      </c>
      <c r="I32" s="45">
        <v>500</v>
      </c>
      <c r="J32" s="45"/>
      <c r="K32" s="47"/>
    </row>
    <row r="33" spans="1:11" x14ac:dyDescent="0.25">
      <c r="A33" s="94"/>
      <c r="B33" s="95">
        <v>32</v>
      </c>
      <c r="C33" s="96"/>
      <c r="D33" s="30" t="s">
        <v>33</v>
      </c>
      <c r="E33" s="45"/>
      <c r="F33" s="45">
        <v>6.23</v>
      </c>
      <c r="G33" s="45"/>
      <c r="H33" s="45">
        <v>500</v>
      </c>
      <c r="I33" s="45">
        <v>500</v>
      </c>
      <c r="J33" s="45"/>
      <c r="K33" s="47"/>
    </row>
    <row r="34" spans="1:11" ht="25.5" x14ac:dyDescent="0.25">
      <c r="A34" s="159" t="s">
        <v>58</v>
      </c>
      <c r="B34" s="160"/>
      <c r="C34" s="161"/>
      <c r="D34" s="52" t="s">
        <v>56</v>
      </c>
      <c r="E34" s="60">
        <f>SUM(E35,E37)</f>
        <v>0</v>
      </c>
      <c r="F34" s="60">
        <f>SUM(F35,F37)</f>
        <v>1424.51</v>
      </c>
      <c r="G34" s="60"/>
      <c r="H34" s="60">
        <v>1096.82</v>
      </c>
      <c r="I34" s="60">
        <f>SUM(I35,I37)</f>
        <v>1096.82</v>
      </c>
      <c r="J34" s="60">
        <v>0</v>
      </c>
      <c r="K34" s="115">
        <v>0</v>
      </c>
    </row>
    <row r="35" spans="1:11" s="114" customFormat="1" x14ac:dyDescent="0.25">
      <c r="A35" s="116" t="s">
        <v>132</v>
      </c>
      <c r="B35" s="112"/>
      <c r="C35" s="113"/>
      <c r="D35" s="30" t="s">
        <v>20</v>
      </c>
      <c r="E35" s="45"/>
      <c r="F35" s="45">
        <v>1424.51</v>
      </c>
      <c r="G35" s="45"/>
      <c r="H35" s="45">
        <v>396.82</v>
      </c>
      <c r="I35" s="45">
        <v>396.82</v>
      </c>
      <c r="J35" s="45"/>
      <c r="K35" s="47"/>
    </row>
    <row r="36" spans="1:11" s="114" customFormat="1" x14ac:dyDescent="0.25">
      <c r="A36" s="111"/>
      <c r="B36" s="112"/>
      <c r="C36" s="113" t="s">
        <v>133</v>
      </c>
      <c r="D36" s="30" t="s">
        <v>33</v>
      </c>
      <c r="E36" s="45"/>
      <c r="F36" s="45">
        <v>1424.51</v>
      </c>
      <c r="G36" s="45"/>
      <c r="H36" s="45">
        <v>396.82</v>
      </c>
      <c r="I36" s="45">
        <v>396.82</v>
      </c>
      <c r="J36" s="45"/>
      <c r="K36" s="47"/>
    </row>
    <row r="37" spans="1:11" ht="25.5" x14ac:dyDescent="0.25">
      <c r="A37" s="162">
        <v>4</v>
      </c>
      <c r="B37" s="163"/>
      <c r="C37" s="164"/>
      <c r="D37" s="30" t="s">
        <v>22</v>
      </c>
      <c r="E37" s="45"/>
      <c r="F37" s="45"/>
      <c r="G37" s="11"/>
      <c r="H37" s="11">
        <v>700</v>
      </c>
      <c r="I37" s="11">
        <v>700</v>
      </c>
      <c r="J37" s="11"/>
      <c r="K37" s="12"/>
    </row>
    <row r="38" spans="1:11" ht="25.5" x14ac:dyDescent="0.25">
      <c r="A38" s="165">
        <v>42</v>
      </c>
      <c r="B38" s="166"/>
      <c r="C38" s="167"/>
      <c r="D38" s="30" t="s">
        <v>54</v>
      </c>
      <c r="E38" s="45"/>
      <c r="F38" s="45"/>
      <c r="G38" s="11"/>
      <c r="H38" s="11">
        <v>700</v>
      </c>
      <c r="I38" s="11">
        <v>700</v>
      </c>
      <c r="J38" s="11"/>
      <c r="K38" s="12"/>
    </row>
  </sheetData>
  <mergeCells count="24">
    <mergeCell ref="A17:C17"/>
    <mergeCell ref="A15:C15"/>
    <mergeCell ref="A8:C8"/>
    <mergeCell ref="A9:C9"/>
    <mergeCell ref="A10:C10"/>
    <mergeCell ref="A11:C11"/>
    <mergeCell ref="A16:C16"/>
    <mergeCell ref="A6:C6"/>
    <mergeCell ref="A7:C7"/>
    <mergeCell ref="A1:K1"/>
    <mergeCell ref="A3:K3"/>
    <mergeCell ref="A5:C5"/>
    <mergeCell ref="A18:C18"/>
    <mergeCell ref="A19:C19"/>
    <mergeCell ref="A20:C20"/>
    <mergeCell ref="A25:C25"/>
    <mergeCell ref="A21:C21"/>
    <mergeCell ref="A34:C34"/>
    <mergeCell ref="A37:C37"/>
    <mergeCell ref="A38:C38"/>
    <mergeCell ref="A26:C26"/>
    <mergeCell ref="A27:C27"/>
    <mergeCell ref="A31:C31"/>
    <mergeCell ref="A32:C32"/>
  </mergeCells>
  <pageMargins left="0.7" right="0.7" top="0.75" bottom="0.75" header="0.3" footer="0.3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47FF6-B2E9-4A07-A100-C4E9263733C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70"/>
  <sheetViews>
    <sheetView workbookViewId="0">
      <selection activeCell="E9" sqref="E9"/>
    </sheetView>
  </sheetViews>
  <sheetFormatPr defaultRowHeight="15" x14ac:dyDescent="0.25"/>
  <cols>
    <col min="1" max="1" width="13.28515625" customWidth="1"/>
    <col min="2" max="2" width="39" customWidth="1"/>
    <col min="3" max="3" width="21.5703125" customWidth="1"/>
    <col min="4" max="4" width="17.7109375" customWidth="1"/>
    <col min="5" max="5" width="18.5703125" customWidth="1"/>
    <col min="6" max="6" width="16.28515625" customWidth="1"/>
    <col min="7" max="7" width="13.85546875" customWidth="1"/>
    <col min="8" max="9" width="12.7109375" customWidth="1"/>
    <col min="10" max="10" width="12.28515625" customWidth="1"/>
    <col min="11" max="11" width="13.5703125" customWidth="1"/>
    <col min="12" max="12" width="1" hidden="1" customWidth="1"/>
    <col min="13" max="13" width="2.140625" hidden="1" customWidth="1"/>
  </cols>
  <sheetData>
    <row r="1" spans="1:13" ht="18" x14ac:dyDescent="0.25">
      <c r="A1" s="195" t="s">
        <v>157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</row>
    <row r="2" spans="1:13" x14ac:dyDescent="0.25">
      <c r="A2" s="74"/>
      <c r="B2" s="75"/>
      <c r="C2" s="75"/>
      <c r="D2" s="75"/>
      <c r="E2" s="75"/>
      <c r="F2" s="75"/>
      <c r="G2" s="75"/>
      <c r="H2" s="75"/>
      <c r="I2" s="75"/>
      <c r="J2" s="75"/>
      <c r="K2" s="75" t="s">
        <v>96</v>
      </c>
      <c r="L2" s="75"/>
      <c r="M2" s="75"/>
    </row>
    <row r="3" spans="1:13" ht="85.5" customHeight="1" x14ac:dyDescent="0.25">
      <c r="A3" s="76" t="s">
        <v>31</v>
      </c>
      <c r="B3" s="76" t="s">
        <v>45</v>
      </c>
      <c r="C3" s="76" t="s">
        <v>154</v>
      </c>
      <c r="D3" s="76" t="s">
        <v>155</v>
      </c>
      <c r="E3" s="76" t="s">
        <v>156</v>
      </c>
      <c r="F3" s="76" t="s">
        <v>104</v>
      </c>
      <c r="G3" s="76" t="s">
        <v>37</v>
      </c>
      <c r="H3" s="76" t="s">
        <v>102</v>
      </c>
      <c r="I3" s="76" t="s">
        <v>103</v>
      </c>
      <c r="J3" s="76" t="s">
        <v>138</v>
      </c>
      <c r="K3" s="76" t="s">
        <v>113</v>
      </c>
      <c r="L3" s="76" t="s">
        <v>63</v>
      </c>
      <c r="M3" s="76" t="s">
        <v>35</v>
      </c>
    </row>
    <row r="4" spans="1:13" ht="15.75" x14ac:dyDescent="0.25">
      <c r="A4" s="196" t="s">
        <v>64</v>
      </c>
      <c r="B4" s="197"/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5" spans="1:13" ht="15.75" x14ac:dyDescent="0.25">
      <c r="A5" s="198" t="s">
        <v>99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</row>
    <row r="6" spans="1:13" x14ac:dyDescent="0.25">
      <c r="A6" s="77"/>
      <c r="B6" s="78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</row>
    <row r="7" spans="1:13" ht="28.5" customHeight="1" x14ac:dyDescent="0.25">
      <c r="A7" s="80" t="s">
        <v>116</v>
      </c>
      <c r="B7" s="81" t="s">
        <v>115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</row>
    <row r="8" spans="1:13" ht="35.25" customHeight="1" x14ac:dyDescent="0.25">
      <c r="A8" s="90" t="s">
        <v>117</v>
      </c>
      <c r="B8" s="91" t="s">
        <v>118</v>
      </c>
      <c r="C8" s="92">
        <f>SUM(C9,C54)</f>
        <v>447509</v>
      </c>
      <c r="D8" s="129">
        <f>SUM(D9,D54)</f>
        <v>74988.820000000007</v>
      </c>
      <c r="E8" s="129">
        <f>SUM(F8,G8,H8,I8,J8,K8)</f>
        <v>522497.82</v>
      </c>
      <c r="F8" s="93">
        <f>F9+F54</f>
        <v>341348</v>
      </c>
      <c r="G8" s="93">
        <f>G9+G54</f>
        <v>6073</v>
      </c>
      <c r="H8" s="93">
        <f>H9+H54</f>
        <v>172950</v>
      </c>
      <c r="I8" s="93">
        <f>SUM(I9,I54)</f>
        <v>530</v>
      </c>
      <c r="J8" s="93">
        <v>500</v>
      </c>
      <c r="K8" s="119">
        <f>SUM(K9,K54)</f>
        <v>1096.82</v>
      </c>
      <c r="L8" s="83"/>
      <c r="M8" s="83"/>
    </row>
    <row r="9" spans="1:13" ht="15" customHeight="1" x14ac:dyDescent="0.25">
      <c r="A9" s="77">
        <v>3</v>
      </c>
      <c r="B9" s="81" t="s">
        <v>20</v>
      </c>
      <c r="C9" s="83">
        <f>SUM(C10,C17,C50)</f>
        <v>183409</v>
      </c>
      <c r="D9" s="118">
        <f>SUM(D10,D17,D50)</f>
        <v>11812.82</v>
      </c>
      <c r="E9" s="118">
        <f>SUM(F9,G9,H9,I9,J9,K9)</f>
        <v>195221.82</v>
      </c>
      <c r="F9" s="83">
        <f>F10+F17+F50</f>
        <v>183661</v>
      </c>
      <c r="G9" s="83">
        <f>G10+G17+G50</f>
        <v>6073</v>
      </c>
      <c r="H9" s="83">
        <f>H10+H17+H50</f>
        <v>4591</v>
      </c>
      <c r="I9" s="83">
        <v>0</v>
      </c>
      <c r="J9" s="83">
        <f>J10+J17+J50</f>
        <v>500</v>
      </c>
      <c r="K9" s="118">
        <v>396.82</v>
      </c>
      <c r="L9" s="83"/>
      <c r="M9" s="83"/>
    </row>
    <row r="10" spans="1:13" ht="15" customHeight="1" x14ac:dyDescent="0.25">
      <c r="A10" s="77">
        <v>31</v>
      </c>
      <c r="B10" s="81" t="s">
        <v>21</v>
      </c>
      <c r="C10" s="83">
        <f>SUM(C11,C13,C15)</f>
        <v>135268</v>
      </c>
      <c r="D10" s="83">
        <f>SUM(D11,D13,D15)</f>
        <v>19787</v>
      </c>
      <c r="E10" s="83">
        <f>SUM(F10,G10,H10,I10,J10,K10)</f>
        <v>155055</v>
      </c>
      <c r="F10" s="83">
        <f>F11+F13+F15</f>
        <v>155055</v>
      </c>
      <c r="G10" s="83">
        <f>SUM(G11,G13,G15)</f>
        <v>0</v>
      </c>
      <c r="H10" s="83"/>
      <c r="I10" s="83">
        <v>0</v>
      </c>
      <c r="J10" s="83">
        <f>J11+J13+J15</f>
        <v>0</v>
      </c>
      <c r="K10" s="83"/>
      <c r="L10" s="83"/>
      <c r="M10" s="83"/>
    </row>
    <row r="11" spans="1:13" ht="15" customHeight="1" x14ac:dyDescent="0.25">
      <c r="A11" s="77">
        <v>311</v>
      </c>
      <c r="B11" s="81" t="s">
        <v>65</v>
      </c>
      <c r="C11" s="83">
        <v>109900</v>
      </c>
      <c r="D11" s="83">
        <v>8797</v>
      </c>
      <c r="E11" s="83">
        <f>SUM(F11,G11,H11,I11,J11,K11)</f>
        <v>118697</v>
      </c>
      <c r="F11" s="83">
        <v>118697</v>
      </c>
      <c r="G11" s="83">
        <v>0</v>
      </c>
      <c r="H11" s="84"/>
      <c r="I11" s="84">
        <v>0</v>
      </c>
      <c r="J11" s="83">
        <v>0</v>
      </c>
      <c r="K11" s="84"/>
      <c r="L11" s="84"/>
      <c r="M11" s="84"/>
    </row>
    <row r="12" spans="1:13" ht="15" customHeight="1" x14ac:dyDescent="0.25">
      <c r="A12" s="85">
        <v>3111</v>
      </c>
      <c r="B12" s="78" t="s">
        <v>66</v>
      </c>
      <c r="C12" s="86">
        <v>109900</v>
      </c>
      <c r="D12" s="86">
        <v>8797</v>
      </c>
      <c r="E12" s="86">
        <f>SUM(F12,G12,H12,I12,J12,K12)</f>
        <v>118697</v>
      </c>
      <c r="F12" s="86">
        <v>118697</v>
      </c>
      <c r="G12" s="84"/>
      <c r="H12" s="84"/>
      <c r="I12" s="84"/>
      <c r="J12" s="86"/>
      <c r="K12" s="84"/>
      <c r="L12" s="84"/>
      <c r="M12" s="84"/>
    </row>
    <row r="13" spans="1:13" ht="15" customHeight="1" x14ac:dyDescent="0.25">
      <c r="A13" s="77">
        <v>312</v>
      </c>
      <c r="B13" s="78" t="s">
        <v>67</v>
      </c>
      <c r="C13" s="83">
        <v>7235</v>
      </c>
      <c r="D13" s="83">
        <v>9538</v>
      </c>
      <c r="E13" s="83">
        <v>16773</v>
      </c>
      <c r="F13" s="83">
        <v>16773</v>
      </c>
      <c r="G13" s="83">
        <f>G14</f>
        <v>0</v>
      </c>
      <c r="H13" s="84"/>
      <c r="I13" s="84">
        <v>0</v>
      </c>
      <c r="J13" s="83">
        <f>J14</f>
        <v>0</v>
      </c>
      <c r="K13" s="84"/>
      <c r="L13" s="84"/>
      <c r="M13" s="84"/>
    </row>
    <row r="14" spans="1:13" ht="15" customHeight="1" x14ac:dyDescent="0.25">
      <c r="A14" s="85">
        <v>3121</v>
      </c>
      <c r="B14" s="78" t="s">
        <v>67</v>
      </c>
      <c r="C14" s="84">
        <v>7235</v>
      </c>
      <c r="D14" s="84">
        <v>9538</v>
      </c>
      <c r="E14" s="84">
        <v>16773</v>
      </c>
      <c r="F14" s="84">
        <v>16773</v>
      </c>
      <c r="G14" s="84"/>
      <c r="H14" s="84"/>
      <c r="I14" s="84"/>
      <c r="J14" s="84"/>
      <c r="K14" s="84"/>
      <c r="L14" s="84"/>
      <c r="M14" s="84"/>
    </row>
    <row r="15" spans="1:13" ht="15" customHeight="1" x14ac:dyDescent="0.25">
      <c r="A15" s="77">
        <v>313</v>
      </c>
      <c r="B15" s="78" t="s">
        <v>68</v>
      </c>
      <c r="C15" s="83">
        <v>18133</v>
      </c>
      <c r="D15" s="83">
        <v>1452</v>
      </c>
      <c r="E15" s="83">
        <v>19585</v>
      </c>
      <c r="F15" s="83">
        <v>19585</v>
      </c>
      <c r="G15" s="83">
        <v>0</v>
      </c>
      <c r="H15" s="84"/>
      <c r="I15" s="84"/>
      <c r="J15" s="84"/>
      <c r="K15" s="84"/>
      <c r="L15" s="84"/>
      <c r="M15" s="84"/>
    </row>
    <row r="16" spans="1:13" ht="15" customHeight="1" x14ac:dyDescent="0.25">
      <c r="A16" s="85">
        <v>3132</v>
      </c>
      <c r="B16" s="78" t="s">
        <v>69</v>
      </c>
      <c r="C16" s="84">
        <v>18133</v>
      </c>
      <c r="D16" s="84">
        <v>1452</v>
      </c>
      <c r="E16" s="84">
        <v>19585</v>
      </c>
      <c r="F16" s="84">
        <v>19585</v>
      </c>
      <c r="G16" s="84"/>
      <c r="H16" s="84"/>
      <c r="I16" s="84"/>
      <c r="J16" s="84"/>
      <c r="K16" s="84"/>
      <c r="L16" s="84"/>
      <c r="M16" s="84"/>
    </row>
    <row r="17" spans="1:13" ht="15" customHeight="1" x14ac:dyDescent="0.25">
      <c r="A17" s="77">
        <v>32</v>
      </c>
      <c r="B17" s="81" t="s">
        <v>33</v>
      </c>
      <c r="C17" s="83">
        <f t="shared" ref="C17:J17" si="0">SUM(C18,C22,C32,C45)</f>
        <v>47410</v>
      </c>
      <c r="D17" s="118">
        <f>SUM(D18,D22,D32,D45)</f>
        <v>-7974.18</v>
      </c>
      <c r="E17" s="83">
        <f t="shared" ref="E17:E23" si="1">SUM(F17,G17,H17,I17,J17,K17)</f>
        <v>39435.82</v>
      </c>
      <c r="F17" s="83">
        <f t="shared" si="0"/>
        <v>28606</v>
      </c>
      <c r="G17" s="83">
        <f t="shared" si="0"/>
        <v>5342</v>
      </c>
      <c r="H17" s="83">
        <f t="shared" si="0"/>
        <v>4591</v>
      </c>
      <c r="I17" s="83">
        <f t="shared" si="0"/>
        <v>0</v>
      </c>
      <c r="J17" s="83">
        <f t="shared" si="0"/>
        <v>500</v>
      </c>
      <c r="K17" s="118">
        <f>SUM(K18,K22,K32,K45)</f>
        <v>396.82</v>
      </c>
      <c r="L17" s="83"/>
      <c r="M17" s="83"/>
    </row>
    <row r="18" spans="1:13" ht="15" customHeight="1" x14ac:dyDescent="0.25">
      <c r="A18" s="77">
        <v>321</v>
      </c>
      <c r="B18" s="81" t="s">
        <v>70</v>
      </c>
      <c r="C18" s="83">
        <f>SUM(C19,C20,C21)</f>
        <v>3520</v>
      </c>
      <c r="D18" s="83">
        <f>SUM(D19,D20,D21)</f>
        <v>0</v>
      </c>
      <c r="E18" s="83">
        <f t="shared" si="1"/>
        <v>3520</v>
      </c>
      <c r="F18" s="83">
        <f>F19+F20+F21</f>
        <v>2787</v>
      </c>
      <c r="G18" s="83">
        <f>G19+G20+G21</f>
        <v>733</v>
      </c>
      <c r="H18" s="84"/>
      <c r="I18" s="84">
        <v>0</v>
      </c>
      <c r="J18" s="83">
        <f>J19+J20+J21</f>
        <v>0</v>
      </c>
      <c r="K18" s="84"/>
      <c r="L18" s="84"/>
      <c r="M18" s="84"/>
    </row>
    <row r="19" spans="1:13" ht="15" customHeight="1" x14ac:dyDescent="0.25">
      <c r="A19" s="85">
        <v>3211</v>
      </c>
      <c r="B19" s="78" t="s">
        <v>71</v>
      </c>
      <c r="C19" s="86">
        <v>600</v>
      </c>
      <c r="D19" s="86">
        <v>0</v>
      </c>
      <c r="E19" s="86">
        <f t="shared" si="1"/>
        <v>600</v>
      </c>
      <c r="F19" s="84"/>
      <c r="G19" s="86">
        <v>600</v>
      </c>
      <c r="H19" s="84"/>
      <c r="I19" s="84"/>
      <c r="J19" s="84"/>
      <c r="K19" s="84"/>
      <c r="L19" s="84"/>
      <c r="M19" s="84"/>
    </row>
    <row r="20" spans="1:13" ht="15" customHeight="1" x14ac:dyDescent="0.25">
      <c r="A20" s="85">
        <v>3212</v>
      </c>
      <c r="B20" s="78" t="s">
        <v>72</v>
      </c>
      <c r="C20" s="84">
        <v>2787</v>
      </c>
      <c r="D20" s="84">
        <v>0</v>
      </c>
      <c r="E20" s="84">
        <f t="shared" si="1"/>
        <v>2787</v>
      </c>
      <c r="F20" s="84">
        <v>2787</v>
      </c>
      <c r="G20" s="84"/>
      <c r="H20" s="84"/>
      <c r="I20" s="84"/>
      <c r="J20" s="84"/>
      <c r="K20" s="84"/>
      <c r="L20" s="84"/>
      <c r="M20" s="84"/>
    </row>
    <row r="21" spans="1:13" ht="15" customHeight="1" x14ac:dyDescent="0.25">
      <c r="A21" s="85">
        <v>3213</v>
      </c>
      <c r="B21" s="78" t="s">
        <v>73</v>
      </c>
      <c r="C21" s="86">
        <v>133</v>
      </c>
      <c r="D21" s="86">
        <v>0</v>
      </c>
      <c r="E21" s="86">
        <f t="shared" si="1"/>
        <v>133</v>
      </c>
      <c r="F21" s="84"/>
      <c r="G21" s="86">
        <v>133</v>
      </c>
      <c r="H21" s="84"/>
      <c r="I21" s="84"/>
      <c r="J21" s="84"/>
      <c r="K21" s="84"/>
      <c r="L21" s="84"/>
      <c r="M21" s="84"/>
    </row>
    <row r="22" spans="1:13" ht="15" customHeight="1" x14ac:dyDescent="0.25">
      <c r="A22" s="77">
        <v>322</v>
      </c>
      <c r="B22" s="81" t="s">
        <v>74</v>
      </c>
      <c r="C22" s="83">
        <f>SUM(C23,C24,C25,C26,C27,C28,C29,C30,C31)</f>
        <v>11907</v>
      </c>
      <c r="D22" s="118">
        <f>SUM(D23,D24,D25,D26,D27,D28,D29,D30,D31)</f>
        <v>496.82</v>
      </c>
      <c r="E22" s="83">
        <f t="shared" si="1"/>
        <v>12403.82</v>
      </c>
      <c r="F22" s="83">
        <f>SUM(F23,F24,F25,F26,F27,F28,F29,F30,F31)</f>
        <v>7807</v>
      </c>
      <c r="G22" s="83">
        <f>SUM(G23,G24,G25,G26,G28,G29,G30,G31)</f>
        <v>2209</v>
      </c>
      <c r="H22" s="83">
        <f>SUM(H23,H24,H25,H26,H28,H29,H30:H31)</f>
        <v>1991</v>
      </c>
      <c r="I22" s="83">
        <v>0</v>
      </c>
      <c r="J22" s="83">
        <f>SUM(J23,J24,J25,J26,J28,J29,J30)</f>
        <v>0</v>
      </c>
      <c r="K22" s="118">
        <v>396.82</v>
      </c>
      <c r="L22" s="84"/>
      <c r="M22" s="84"/>
    </row>
    <row r="23" spans="1:13" ht="15" customHeight="1" x14ac:dyDescent="0.25">
      <c r="A23" s="85">
        <v>3221</v>
      </c>
      <c r="B23" s="78" t="s">
        <v>75</v>
      </c>
      <c r="C23" s="84">
        <v>2200</v>
      </c>
      <c r="D23" s="84">
        <v>409</v>
      </c>
      <c r="E23" s="84">
        <f t="shared" si="1"/>
        <v>2609</v>
      </c>
      <c r="F23" s="84">
        <v>1500</v>
      </c>
      <c r="G23" s="84">
        <v>1109</v>
      </c>
      <c r="H23" s="84"/>
      <c r="I23" s="84"/>
      <c r="J23" s="84"/>
      <c r="K23" s="84"/>
      <c r="L23" s="84"/>
      <c r="M23" s="84"/>
    </row>
    <row r="24" spans="1:13" ht="15" customHeight="1" x14ac:dyDescent="0.25">
      <c r="A24" s="85">
        <v>3221</v>
      </c>
      <c r="B24" s="78" t="s">
        <v>105</v>
      </c>
      <c r="C24" s="84">
        <v>2400</v>
      </c>
      <c r="D24" s="117">
        <v>87.82</v>
      </c>
      <c r="E24" s="117">
        <f>SUM(F24,G24,H24,I24,J24,K24)</f>
        <v>2487.8200000000002</v>
      </c>
      <c r="F24" s="84"/>
      <c r="G24" s="84">
        <v>100</v>
      </c>
      <c r="H24" s="84">
        <v>1991</v>
      </c>
      <c r="I24" s="84"/>
      <c r="J24" s="84"/>
      <c r="K24" s="117">
        <v>396.82</v>
      </c>
      <c r="L24" s="84"/>
      <c r="M24" s="84"/>
    </row>
    <row r="25" spans="1:13" ht="15" customHeight="1" x14ac:dyDescent="0.25">
      <c r="A25" s="85">
        <v>3222</v>
      </c>
      <c r="B25" s="78" t="s">
        <v>76</v>
      </c>
      <c r="C25" s="84">
        <v>200</v>
      </c>
      <c r="D25" s="84">
        <v>0</v>
      </c>
      <c r="E25" s="84">
        <f>SUM(F25,G25,H25,I25,J25,K25)</f>
        <v>200</v>
      </c>
      <c r="F25" s="84"/>
      <c r="G25" s="84">
        <v>200</v>
      </c>
      <c r="H25" s="84"/>
      <c r="I25" s="84"/>
      <c r="J25" s="84"/>
      <c r="K25" s="84"/>
      <c r="L25" s="84"/>
      <c r="M25" s="84"/>
    </row>
    <row r="26" spans="1:13" ht="15" customHeight="1" x14ac:dyDescent="0.25">
      <c r="A26" s="85">
        <v>3222</v>
      </c>
      <c r="B26" s="78" t="s">
        <v>106</v>
      </c>
      <c r="C26" s="84">
        <v>1062</v>
      </c>
      <c r="D26" s="84">
        <v>0</v>
      </c>
      <c r="E26" s="84">
        <f>SUM(F26,G26,H26,I26,J26,K26)</f>
        <v>1062</v>
      </c>
      <c r="F26" s="84">
        <v>1062</v>
      </c>
      <c r="G26" s="84"/>
      <c r="H26" s="84"/>
      <c r="I26" s="84"/>
      <c r="J26" s="84"/>
      <c r="K26" s="84"/>
      <c r="L26" s="84"/>
      <c r="M26" s="84"/>
    </row>
    <row r="27" spans="1:13" ht="15" customHeight="1" x14ac:dyDescent="0.25">
      <c r="A27" s="85">
        <v>3222</v>
      </c>
      <c r="B27" s="78" t="s">
        <v>146</v>
      </c>
      <c r="C27" s="84">
        <v>500</v>
      </c>
      <c r="D27" s="84">
        <v>0</v>
      </c>
      <c r="E27" s="84">
        <v>500</v>
      </c>
      <c r="F27" s="84">
        <v>500</v>
      </c>
      <c r="G27" s="84"/>
      <c r="H27" s="84"/>
      <c r="I27" s="84"/>
      <c r="J27" s="84"/>
      <c r="K27" s="84"/>
      <c r="L27" s="84"/>
      <c r="M27" s="84"/>
    </row>
    <row r="28" spans="1:13" ht="15" customHeight="1" x14ac:dyDescent="0.25">
      <c r="A28" s="85">
        <v>3223</v>
      </c>
      <c r="B28" s="78" t="s">
        <v>101</v>
      </c>
      <c r="C28" s="86">
        <v>2489</v>
      </c>
      <c r="D28" s="86">
        <v>0</v>
      </c>
      <c r="E28" s="86">
        <f>SUM(F28,G28,H28,I28,J28,K28)</f>
        <v>2489</v>
      </c>
      <c r="F28" s="84">
        <v>2489</v>
      </c>
      <c r="G28" s="84"/>
      <c r="H28" s="84"/>
      <c r="I28" s="84"/>
      <c r="J28" s="84"/>
      <c r="K28" s="84"/>
      <c r="L28" s="84"/>
      <c r="M28" s="84"/>
    </row>
    <row r="29" spans="1:13" ht="15" customHeight="1" x14ac:dyDescent="0.25">
      <c r="A29" s="85">
        <v>3223</v>
      </c>
      <c r="B29" s="78" t="s">
        <v>100</v>
      </c>
      <c r="C29" s="86">
        <v>2256</v>
      </c>
      <c r="D29" s="86">
        <v>0</v>
      </c>
      <c r="E29" s="86">
        <f>SUM(F29,G29,H29,I29,J29,K29)</f>
        <v>2256</v>
      </c>
      <c r="F29" s="84">
        <v>2256</v>
      </c>
      <c r="G29" s="84"/>
      <c r="H29" s="84"/>
      <c r="I29" s="84"/>
      <c r="J29" s="84"/>
      <c r="K29" s="84"/>
      <c r="L29" s="84"/>
      <c r="M29" s="84"/>
    </row>
    <row r="30" spans="1:13" ht="15" customHeight="1" x14ac:dyDescent="0.25">
      <c r="A30" s="85">
        <v>3224</v>
      </c>
      <c r="B30" s="78" t="s">
        <v>77</v>
      </c>
      <c r="C30" s="84">
        <v>300</v>
      </c>
      <c r="D30" s="84">
        <v>0</v>
      </c>
      <c r="E30" s="84">
        <v>300</v>
      </c>
      <c r="F30" s="84"/>
      <c r="G30" s="84">
        <v>300</v>
      </c>
      <c r="H30" s="84"/>
      <c r="I30" s="84"/>
      <c r="J30" s="84"/>
      <c r="K30" s="84"/>
      <c r="L30" s="84"/>
      <c r="M30" s="84"/>
    </row>
    <row r="31" spans="1:13" ht="15" customHeight="1" x14ac:dyDescent="0.25">
      <c r="A31" s="85">
        <v>3225</v>
      </c>
      <c r="B31" s="78" t="s">
        <v>78</v>
      </c>
      <c r="C31" s="84">
        <v>500</v>
      </c>
      <c r="D31" s="84">
        <v>0</v>
      </c>
      <c r="E31" s="84">
        <v>500</v>
      </c>
      <c r="F31" s="84"/>
      <c r="G31" s="84">
        <v>500</v>
      </c>
      <c r="H31" s="84"/>
      <c r="I31" s="84"/>
      <c r="J31" s="84"/>
      <c r="K31" s="84"/>
      <c r="L31" s="84"/>
      <c r="M31" s="84"/>
    </row>
    <row r="32" spans="1:13" ht="15" customHeight="1" x14ac:dyDescent="0.25">
      <c r="A32" s="77">
        <v>323</v>
      </c>
      <c r="B32" s="81" t="s">
        <v>79</v>
      </c>
      <c r="C32" s="83">
        <f>SUM(C33,C34,C35,C36,C37,C38,C39,C40,C41,C42,C43,C44)</f>
        <v>28718</v>
      </c>
      <c r="D32" s="83">
        <f>SUM(D33,D34,D35,D36:D37,D38,D39,D40,D41,D42,D43,D44)</f>
        <v>-8471</v>
      </c>
      <c r="E32" s="83">
        <f>SUM(F32,G32,H32,I32,J32,K32)</f>
        <v>20247</v>
      </c>
      <c r="F32" s="83">
        <f>SUM(F33,F34,F35,F36,F37,F38,F39,F40,F41,F42,F43,F44)</f>
        <v>15347</v>
      </c>
      <c r="G32" s="83">
        <f>SUM(G33,G34,G35,G36,G37,G38,G39,G41,G42,G43,G44)</f>
        <v>1800</v>
      </c>
      <c r="H32" s="83">
        <f>SUM(H33,H34,H35,H36,H37,H38,H39,H41,H42,H43,H44)</f>
        <v>2600</v>
      </c>
      <c r="I32" s="83">
        <v>0</v>
      </c>
      <c r="J32" s="83">
        <v>500</v>
      </c>
      <c r="K32" s="83">
        <v>0</v>
      </c>
      <c r="L32" s="84"/>
      <c r="M32" s="84"/>
    </row>
    <row r="33" spans="1:13" ht="15" customHeight="1" x14ac:dyDescent="0.25">
      <c r="A33" s="85">
        <v>3231</v>
      </c>
      <c r="B33" s="78" t="s">
        <v>80</v>
      </c>
      <c r="C33" s="84">
        <v>1800</v>
      </c>
      <c r="D33" s="84">
        <v>0</v>
      </c>
      <c r="E33" s="84">
        <v>1800</v>
      </c>
      <c r="F33" s="84"/>
      <c r="G33" s="84">
        <v>1800</v>
      </c>
      <c r="H33" s="84"/>
      <c r="I33" s="84"/>
      <c r="J33" s="84"/>
      <c r="K33" s="84"/>
      <c r="L33" s="84"/>
      <c r="M33" s="84"/>
    </row>
    <row r="34" spans="1:13" ht="15" customHeight="1" x14ac:dyDescent="0.25">
      <c r="A34" s="85">
        <v>3232</v>
      </c>
      <c r="B34" s="78" t="s">
        <v>81</v>
      </c>
      <c r="C34" s="86">
        <v>400</v>
      </c>
      <c r="D34" s="86">
        <v>0</v>
      </c>
      <c r="E34" s="86">
        <v>400</v>
      </c>
      <c r="F34" s="84">
        <v>400</v>
      </c>
      <c r="G34" s="84"/>
      <c r="H34" s="84"/>
      <c r="I34" s="84"/>
      <c r="J34" s="84"/>
      <c r="K34" s="84"/>
      <c r="L34" s="84"/>
      <c r="M34" s="84"/>
    </row>
    <row r="35" spans="1:13" ht="15" customHeight="1" x14ac:dyDescent="0.25">
      <c r="A35" s="85">
        <v>3233</v>
      </c>
      <c r="B35" s="78" t="s">
        <v>82</v>
      </c>
      <c r="C35" s="84">
        <v>1500</v>
      </c>
      <c r="D35" s="84">
        <v>300</v>
      </c>
      <c r="E35" s="84">
        <v>1800</v>
      </c>
      <c r="F35" s="84">
        <v>1800</v>
      </c>
      <c r="G35" s="84"/>
      <c r="H35" s="84"/>
      <c r="I35" s="84"/>
      <c r="J35" s="84"/>
      <c r="K35" s="84"/>
      <c r="L35" s="84"/>
      <c r="M35" s="84"/>
    </row>
    <row r="36" spans="1:13" ht="15" customHeight="1" x14ac:dyDescent="0.25">
      <c r="A36" s="85">
        <v>3234</v>
      </c>
      <c r="B36" s="78" t="s">
        <v>83</v>
      </c>
      <c r="C36" s="84">
        <v>620</v>
      </c>
      <c r="D36" s="84">
        <v>0</v>
      </c>
      <c r="E36" s="84">
        <v>620</v>
      </c>
      <c r="F36" s="84">
        <v>620</v>
      </c>
      <c r="G36" s="84"/>
      <c r="H36" s="84"/>
      <c r="I36" s="84"/>
      <c r="J36" s="84"/>
      <c r="K36" s="84"/>
      <c r="L36" s="84"/>
      <c r="M36" s="84"/>
    </row>
    <row r="37" spans="1:13" ht="15" customHeight="1" x14ac:dyDescent="0.25">
      <c r="A37" s="85">
        <v>3237</v>
      </c>
      <c r="B37" s="78" t="s">
        <v>84</v>
      </c>
      <c r="C37" s="84">
        <v>3000</v>
      </c>
      <c r="D37" s="84">
        <v>0</v>
      </c>
      <c r="E37" s="84">
        <v>3000</v>
      </c>
      <c r="F37" s="84">
        <v>3000</v>
      </c>
      <c r="G37" s="84"/>
      <c r="H37" s="84"/>
      <c r="I37" s="84">
        <v>0</v>
      </c>
      <c r="J37" s="84"/>
      <c r="K37" s="84"/>
      <c r="L37" s="84"/>
      <c r="M37" s="84"/>
    </row>
    <row r="38" spans="1:13" ht="15" customHeight="1" x14ac:dyDescent="0.25">
      <c r="A38" s="85">
        <v>3238</v>
      </c>
      <c r="B38" s="78" t="s">
        <v>85</v>
      </c>
      <c r="C38" s="84">
        <v>3700</v>
      </c>
      <c r="D38" s="84">
        <v>0</v>
      </c>
      <c r="E38" s="84">
        <v>3700</v>
      </c>
      <c r="F38" s="84">
        <v>3700</v>
      </c>
      <c r="G38" s="84"/>
      <c r="H38" s="84"/>
      <c r="I38" s="84"/>
      <c r="J38" s="84"/>
      <c r="K38" s="84"/>
      <c r="L38" s="84"/>
      <c r="M38" s="84"/>
    </row>
    <row r="39" spans="1:13" ht="15" customHeight="1" x14ac:dyDescent="0.25">
      <c r="A39" s="85">
        <v>3239</v>
      </c>
      <c r="B39" s="78" t="s">
        <v>86</v>
      </c>
      <c r="C39" s="86">
        <v>3000</v>
      </c>
      <c r="D39" s="86">
        <v>0</v>
      </c>
      <c r="E39" s="86">
        <v>3000</v>
      </c>
      <c r="F39" s="84">
        <v>3000</v>
      </c>
      <c r="G39" s="84"/>
      <c r="H39" s="84"/>
      <c r="I39" s="84"/>
      <c r="J39" s="84"/>
      <c r="K39" s="84"/>
      <c r="L39" s="84"/>
      <c r="M39" s="84"/>
    </row>
    <row r="40" spans="1:13" ht="15" customHeight="1" x14ac:dyDescent="0.25">
      <c r="A40" s="85">
        <v>3239</v>
      </c>
      <c r="B40" s="78" t="s">
        <v>147</v>
      </c>
      <c r="C40" s="86">
        <v>1327</v>
      </c>
      <c r="D40" s="86">
        <v>0</v>
      </c>
      <c r="E40" s="86">
        <v>1327</v>
      </c>
      <c r="F40" s="84">
        <v>1327</v>
      </c>
      <c r="G40" s="84"/>
      <c r="H40" s="84"/>
      <c r="I40" s="84"/>
      <c r="J40" s="84"/>
      <c r="K40" s="84"/>
      <c r="L40" s="84"/>
      <c r="M40" s="84"/>
    </row>
    <row r="41" spans="1:13" ht="15" customHeight="1" x14ac:dyDescent="0.25">
      <c r="A41" s="85">
        <v>3239</v>
      </c>
      <c r="B41" s="88" t="s">
        <v>139</v>
      </c>
      <c r="C41" s="84">
        <v>4637</v>
      </c>
      <c r="D41" s="84">
        <v>-3437</v>
      </c>
      <c r="E41" s="84">
        <v>1200</v>
      </c>
      <c r="F41" s="84">
        <v>500</v>
      </c>
      <c r="G41" s="84"/>
      <c r="H41" s="84">
        <v>700</v>
      </c>
      <c r="I41" s="84"/>
      <c r="J41" s="84"/>
      <c r="K41" s="84"/>
      <c r="L41" s="84"/>
      <c r="M41" s="84"/>
    </row>
    <row r="42" spans="1:13" ht="15" customHeight="1" x14ac:dyDescent="0.25">
      <c r="A42" s="85">
        <v>3239</v>
      </c>
      <c r="B42" s="88" t="s">
        <v>140</v>
      </c>
      <c r="C42" s="84">
        <v>4150</v>
      </c>
      <c r="D42" s="84">
        <v>-1750</v>
      </c>
      <c r="E42" s="84">
        <v>2400</v>
      </c>
      <c r="F42" s="84">
        <v>0</v>
      </c>
      <c r="G42" s="84">
        <v>0</v>
      </c>
      <c r="H42" s="84">
        <v>1900</v>
      </c>
      <c r="I42" s="84"/>
      <c r="J42" s="84">
        <v>500</v>
      </c>
      <c r="K42" s="84"/>
      <c r="L42" s="84"/>
      <c r="M42" s="84"/>
    </row>
    <row r="43" spans="1:13" ht="15" customHeight="1" x14ac:dyDescent="0.25">
      <c r="A43" s="85">
        <v>3239</v>
      </c>
      <c r="B43" s="88" t="s">
        <v>144</v>
      </c>
      <c r="C43" s="84">
        <v>3584</v>
      </c>
      <c r="D43" s="84">
        <v>-3584</v>
      </c>
      <c r="E43" s="84">
        <v>0</v>
      </c>
      <c r="F43" s="84">
        <v>0</v>
      </c>
      <c r="G43" s="84"/>
      <c r="H43" s="84"/>
      <c r="I43" s="84"/>
      <c r="J43" s="84"/>
      <c r="K43" s="84"/>
      <c r="L43" s="84"/>
      <c r="M43" s="84"/>
    </row>
    <row r="44" spans="1:13" ht="15" customHeight="1" x14ac:dyDescent="0.25">
      <c r="A44" s="85">
        <v>3239</v>
      </c>
      <c r="B44" s="88" t="s">
        <v>145</v>
      </c>
      <c r="C44" s="84">
        <v>1000</v>
      </c>
      <c r="D44" s="84">
        <v>0</v>
      </c>
      <c r="E44" s="84">
        <v>1000</v>
      </c>
      <c r="F44" s="84">
        <v>1000</v>
      </c>
      <c r="G44" s="84"/>
      <c r="H44" s="84"/>
      <c r="I44" s="84"/>
      <c r="J44" s="84"/>
      <c r="K44" s="84"/>
      <c r="L44" s="84"/>
      <c r="M44" s="84"/>
    </row>
    <row r="45" spans="1:13" ht="15" customHeight="1" x14ac:dyDescent="0.25">
      <c r="A45" s="77">
        <v>329</v>
      </c>
      <c r="B45" s="81" t="s">
        <v>87</v>
      </c>
      <c r="C45" s="83">
        <f>SUM(C46,C47,C48,C49)</f>
        <v>3265</v>
      </c>
      <c r="D45" s="83">
        <v>0</v>
      </c>
      <c r="E45" s="83">
        <v>3265</v>
      </c>
      <c r="F45" s="83">
        <f t="shared" ref="F45:J45" si="2">SUM(F46,F47,F48,F49)</f>
        <v>2665</v>
      </c>
      <c r="G45" s="83">
        <f t="shared" si="2"/>
        <v>600</v>
      </c>
      <c r="H45" s="84">
        <f t="shared" si="2"/>
        <v>0</v>
      </c>
      <c r="I45" s="84">
        <v>0</v>
      </c>
      <c r="J45" s="83">
        <f t="shared" si="2"/>
        <v>0</v>
      </c>
      <c r="K45" s="118"/>
      <c r="L45" s="84"/>
      <c r="M45" s="84"/>
    </row>
    <row r="46" spans="1:13" ht="15" customHeight="1" x14ac:dyDescent="0.25">
      <c r="A46" s="85">
        <v>3292</v>
      </c>
      <c r="B46" s="78" t="s">
        <v>88</v>
      </c>
      <c r="C46" s="84">
        <v>0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/>
      <c r="J46" s="84"/>
      <c r="K46" s="84"/>
      <c r="L46" s="84"/>
      <c r="M46" s="84"/>
    </row>
    <row r="47" spans="1:13" ht="15" customHeight="1" x14ac:dyDescent="0.25">
      <c r="A47" s="85">
        <v>3293</v>
      </c>
      <c r="B47" s="78" t="s">
        <v>89</v>
      </c>
      <c r="C47" s="84">
        <v>1800</v>
      </c>
      <c r="D47" s="84">
        <v>0</v>
      </c>
      <c r="E47" s="84">
        <v>1800</v>
      </c>
      <c r="F47" s="84">
        <v>1200</v>
      </c>
      <c r="G47" s="84">
        <v>600</v>
      </c>
      <c r="H47" s="84"/>
      <c r="I47" s="84"/>
      <c r="J47" s="84"/>
      <c r="K47" s="117"/>
      <c r="L47" s="84"/>
      <c r="M47" s="84"/>
    </row>
    <row r="48" spans="1:13" ht="15" customHeight="1" x14ac:dyDescent="0.25">
      <c r="A48" s="87">
        <v>3295</v>
      </c>
      <c r="B48" s="88" t="s">
        <v>90</v>
      </c>
      <c r="C48" s="84">
        <v>265</v>
      </c>
      <c r="D48" s="84">
        <v>0</v>
      </c>
      <c r="E48" s="84">
        <v>265</v>
      </c>
      <c r="F48" s="84">
        <v>265</v>
      </c>
      <c r="G48" s="84"/>
      <c r="H48" s="84"/>
      <c r="I48" s="84"/>
      <c r="J48" s="84"/>
      <c r="K48" s="84"/>
      <c r="L48" s="84"/>
      <c r="M48" s="84"/>
    </row>
    <row r="49" spans="1:13" ht="15" customHeight="1" x14ac:dyDescent="0.25">
      <c r="A49" s="87">
        <v>3299</v>
      </c>
      <c r="B49" s="88" t="s">
        <v>87</v>
      </c>
      <c r="C49" s="84">
        <v>1200</v>
      </c>
      <c r="D49" s="84">
        <v>0</v>
      </c>
      <c r="E49" s="84">
        <v>1200</v>
      </c>
      <c r="F49" s="84">
        <v>1200</v>
      </c>
      <c r="G49" s="84"/>
      <c r="H49" s="84"/>
      <c r="I49" s="84"/>
      <c r="J49" s="84"/>
      <c r="K49" s="84"/>
      <c r="L49" s="84"/>
      <c r="M49" s="84"/>
    </row>
    <row r="50" spans="1:13" ht="15" customHeight="1" x14ac:dyDescent="0.25">
      <c r="A50" s="77">
        <v>34</v>
      </c>
      <c r="B50" s="81" t="s">
        <v>91</v>
      </c>
      <c r="C50" s="83">
        <v>731</v>
      </c>
      <c r="D50" s="83">
        <v>0</v>
      </c>
      <c r="E50" s="83">
        <v>731</v>
      </c>
      <c r="F50" s="83">
        <f>F51</f>
        <v>0</v>
      </c>
      <c r="G50" s="83">
        <f>G51</f>
        <v>731</v>
      </c>
      <c r="H50" s="83"/>
      <c r="I50" s="83">
        <v>0</v>
      </c>
      <c r="J50" s="83">
        <f>J51</f>
        <v>0</v>
      </c>
      <c r="K50" s="83"/>
      <c r="L50" s="83"/>
      <c r="M50" s="83"/>
    </row>
    <row r="51" spans="1:13" ht="15" customHeight="1" x14ac:dyDescent="0.25">
      <c r="A51" s="77">
        <v>343</v>
      </c>
      <c r="B51" s="81" t="s">
        <v>92</v>
      </c>
      <c r="C51" s="83">
        <v>731</v>
      </c>
      <c r="D51" s="83">
        <v>0</v>
      </c>
      <c r="E51" s="83">
        <v>731</v>
      </c>
      <c r="F51" s="83">
        <f>F52+F53</f>
        <v>0</v>
      </c>
      <c r="G51" s="83">
        <f>SUM(G52,G53)</f>
        <v>731</v>
      </c>
      <c r="H51" s="84"/>
      <c r="I51" s="84"/>
      <c r="J51" s="83"/>
      <c r="K51" s="83"/>
      <c r="L51" s="84"/>
      <c r="M51" s="84"/>
    </row>
    <row r="52" spans="1:13" ht="15" customHeight="1" x14ac:dyDescent="0.25">
      <c r="A52" s="85">
        <v>3431</v>
      </c>
      <c r="B52" s="78" t="s">
        <v>93</v>
      </c>
      <c r="C52" s="84">
        <v>730</v>
      </c>
      <c r="D52" s="84">
        <v>0</v>
      </c>
      <c r="E52" s="84">
        <v>730</v>
      </c>
      <c r="F52" s="84"/>
      <c r="G52" s="84">
        <v>730</v>
      </c>
      <c r="H52" s="84"/>
      <c r="I52" s="84"/>
      <c r="J52" s="84"/>
      <c r="K52" s="84"/>
      <c r="L52" s="84"/>
      <c r="M52" s="84"/>
    </row>
    <row r="53" spans="1:13" ht="15" customHeight="1" x14ac:dyDescent="0.25">
      <c r="A53" s="85">
        <v>3433</v>
      </c>
      <c r="B53" s="78" t="s">
        <v>94</v>
      </c>
      <c r="C53" s="84">
        <v>1</v>
      </c>
      <c r="D53" s="84">
        <v>0</v>
      </c>
      <c r="E53" s="84">
        <v>1</v>
      </c>
      <c r="F53" s="84"/>
      <c r="G53" s="84">
        <v>1</v>
      </c>
      <c r="H53" s="84"/>
      <c r="I53" s="84"/>
      <c r="J53" s="84"/>
      <c r="K53" s="84"/>
      <c r="L53" s="84"/>
      <c r="M53" s="84"/>
    </row>
    <row r="54" spans="1:13" ht="15" customHeight="1" x14ac:dyDescent="0.25">
      <c r="A54" s="89">
        <v>4</v>
      </c>
      <c r="B54" s="80" t="s">
        <v>22</v>
      </c>
      <c r="C54" s="83">
        <v>264100</v>
      </c>
      <c r="D54" s="83">
        <f>SUM(D55,D58)</f>
        <v>63176</v>
      </c>
      <c r="E54" s="83">
        <f>SUM(E55,E58)</f>
        <v>327276</v>
      </c>
      <c r="F54" s="83">
        <f>SUM(F55,F58)</f>
        <v>157687</v>
      </c>
      <c r="G54" s="83">
        <f>SUM(G55,G58)</f>
        <v>0</v>
      </c>
      <c r="H54" s="83">
        <f>SUM(H55,H58)</f>
        <v>168359</v>
      </c>
      <c r="I54" s="83">
        <v>530</v>
      </c>
      <c r="J54" s="83">
        <f>J58</f>
        <v>0</v>
      </c>
      <c r="K54" s="118">
        <v>700</v>
      </c>
      <c r="L54" s="84"/>
      <c r="M54" s="84"/>
    </row>
    <row r="55" spans="1:13" ht="15" customHeight="1" x14ac:dyDescent="0.25">
      <c r="A55" s="89">
        <v>41</v>
      </c>
      <c r="B55" s="80" t="s">
        <v>141</v>
      </c>
      <c r="C55" s="83">
        <v>247162</v>
      </c>
      <c r="D55" s="83">
        <v>52838</v>
      </c>
      <c r="E55" s="83">
        <v>300000</v>
      </c>
      <c r="F55" s="83">
        <v>150000</v>
      </c>
      <c r="G55" s="83"/>
      <c r="H55" s="83">
        <v>150000</v>
      </c>
      <c r="I55" s="83"/>
      <c r="J55" s="83"/>
      <c r="K55" s="84"/>
      <c r="L55" s="84"/>
      <c r="M55" s="84"/>
    </row>
    <row r="56" spans="1:13" ht="15" customHeight="1" x14ac:dyDescent="0.25">
      <c r="A56" s="89">
        <v>412</v>
      </c>
      <c r="B56" s="80" t="s">
        <v>142</v>
      </c>
      <c r="C56" s="83">
        <v>247162</v>
      </c>
      <c r="D56" s="83">
        <v>52838</v>
      </c>
      <c r="E56" s="83">
        <v>300000</v>
      </c>
      <c r="F56" s="83">
        <v>150000</v>
      </c>
      <c r="G56" s="83"/>
      <c r="H56" s="83">
        <v>150000</v>
      </c>
      <c r="I56" s="83"/>
      <c r="J56" s="83"/>
      <c r="K56" s="83"/>
      <c r="L56" s="84"/>
      <c r="M56" s="84"/>
    </row>
    <row r="57" spans="1:13" ht="15" customHeight="1" x14ac:dyDescent="0.25">
      <c r="A57" s="87">
        <v>4124</v>
      </c>
      <c r="B57" s="88" t="s">
        <v>143</v>
      </c>
      <c r="C57" s="84">
        <v>247162</v>
      </c>
      <c r="D57" s="84">
        <v>52838</v>
      </c>
      <c r="E57" s="84">
        <v>300000</v>
      </c>
      <c r="F57" s="84">
        <v>150000</v>
      </c>
      <c r="G57" s="84"/>
      <c r="H57" s="84">
        <v>150000</v>
      </c>
      <c r="I57" s="84"/>
      <c r="J57" s="84"/>
      <c r="K57" s="84"/>
      <c r="L57" s="84"/>
      <c r="M57" s="84"/>
    </row>
    <row r="58" spans="1:13" ht="15" customHeight="1" x14ac:dyDescent="0.25">
      <c r="A58" s="89">
        <v>42</v>
      </c>
      <c r="B58" s="80" t="s">
        <v>54</v>
      </c>
      <c r="C58" s="83">
        <v>16938</v>
      </c>
      <c r="D58" s="83">
        <f>SUM(D59,D62,D65)</f>
        <v>10338</v>
      </c>
      <c r="E58" s="83">
        <f>SUM(F58,G58,H58,I58,J58,K58)</f>
        <v>27276</v>
      </c>
      <c r="F58" s="83">
        <f>SUM(F59,F62,F65)</f>
        <v>7687</v>
      </c>
      <c r="G58" s="83">
        <f>SUM(G59,G62,G65)</f>
        <v>0</v>
      </c>
      <c r="H58" s="83">
        <f>SUM(H59,H62,H65)</f>
        <v>18359</v>
      </c>
      <c r="I58" s="83">
        <f>SUM(I59,I62)</f>
        <v>530</v>
      </c>
      <c r="J58" s="83">
        <f>SUM(J59,J62,J65)</f>
        <v>0</v>
      </c>
      <c r="K58" s="118">
        <v>700</v>
      </c>
      <c r="L58" s="84"/>
      <c r="M58" s="84"/>
    </row>
    <row r="59" spans="1:13" ht="15" customHeight="1" x14ac:dyDescent="0.25">
      <c r="A59" s="77">
        <v>422</v>
      </c>
      <c r="B59" s="81" t="s">
        <v>95</v>
      </c>
      <c r="C59" s="83">
        <v>6717</v>
      </c>
      <c r="D59" s="83">
        <v>-3667</v>
      </c>
      <c r="E59" s="83">
        <v>3050</v>
      </c>
      <c r="F59" s="83">
        <f>SUM(F60,F61)</f>
        <v>3050</v>
      </c>
      <c r="G59" s="83">
        <f t="shared" ref="G59" si="3">G60</f>
        <v>0</v>
      </c>
      <c r="H59" s="83"/>
      <c r="I59" s="83">
        <f>SUM(I60,I61)</f>
        <v>0</v>
      </c>
      <c r="J59" s="83">
        <f>J60</f>
        <v>0</v>
      </c>
      <c r="K59" s="83"/>
      <c r="L59" s="83"/>
      <c r="M59" s="83"/>
    </row>
    <row r="60" spans="1:13" ht="15" customHeight="1" x14ac:dyDescent="0.25">
      <c r="A60" s="85">
        <v>4221</v>
      </c>
      <c r="B60" s="78" t="s">
        <v>107</v>
      </c>
      <c r="C60" s="84">
        <v>6717</v>
      </c>
      <c r="D60" s="84">
        <v>-3667</v>
      </c>
      <c r="E60" s="84">
        <v>3050</v>
      </c>
      <c r="F60" s="84">
        <v>3050</v>
      </c>
      <c r="G60" s="84"/>
      <c r="H60" s="84"/>
      <c r="I60" s="84"/>
      <c r="J60" s="83"/>
      <c r="K60" s="84"/>
      <c r="L60" s="84"/>
      <c r="M60" s="84"/>
    </row>
    <row r="61" spans="1:13" ht="15" customHeight="1" x14ac:dyDescent="0.25">
      <c r="A61" s="85">
        <v>4221</v>
      </c>
      <c r="B61" s="78" t="s">
        <v>108</v>
      </c>
      <c r="C61" s="84">
        <v>0</v>
      </c>
      <c r="D61" s="84">
        <v>0</v>
      </c>
      <c r="E61" s="84">
        <v>0</v>
      </c>
      <c r="F61" s="84">
        <v>0</v>
      </c>
      <c r="G61" s="84"/>
      <c r="H61" s="84"/>
      <c r="I61" s="84"/>
      <c r="J61" s="84"/>
      <c r="K61" s="84"/>
      <c r="L61" s="84"/>
      <c r="M61" s="84"/>
    </row>
    <row r="62" spans="1:13" s="98" customFormat="1" ht="15" customHeight="1" x14ac:dyDescent="0.25">
      <c r="A62" s="77">
        <v>424</v>
      </c>
      <c r="B62" s="81" t="s">
        <v>109</v>
      </c>
      <c r="C62" s="83">
        <v>10221</v>
      </c>
      <c r="D62" s="83">
        <f>SUM(D63,D64)</f>
        <v>11721</v>
      </c>
      <c r="E62" s="83">
        <f>SUM(F62,G62,H62,I62,J62,K62)</f>
        <v>21942</v>
      </c>
      <c r="F62" s="83">
        <f>SUM(F63)</f>
        <v>3053</v>
      </c>
      <c r="G62" s="83"/>
      <c r="H62" s="83">
        <f>SUM(H63:H64)</f>
        <v>18359</v>
      </c>
      <c r="I62" s="83">
        <v>530</v>
      </c>
      <c r="J62" s="83">
        <f>SUM(J63)</f>
        <v>0</v>
      </c>
      <c r="K62" s="83"/>
      <c r="L62" s="83"/>
      <c r="M62" s="83"/>
    </row>
    <row r="63" spans="1:13" ht="15" customHeight="1" x14ac:dyDescent="0.25">
      <c r="A63" s="85">
        <v>4241</v>
      </c>
      <c r="B63" s="78" t="s">
        <v>110</v>
      </c>
      <c r="C63" s="84">
        <v>10221</v>
      </c>
      <c r="D63" s="84">
        <v>-279</v>
      </c>
      <c r="E63" s="84">
        <f>SUM(F63,G63,H63,I63,J63,K63)</f>
        <v>9942</v>
      </c>
      <c r="F63" s="84">
        <v>3053</v>
      </c>
      <c r="G63" s="84"/>
      <c r="H63" s="84">
        <v>6359</v>
      </c>
      <c r="I63" s="84">
        <v>530</v>
      </c>
      <c r="J63" s="84"/>
      <c r="K63" s="84"/>
      <c r="L63" s="84"/>
      <c r="M63" s="84"/>
    </row>
    <row r="64" spans="1:13" ht="15" customHeight="1" x14ac:dyDescent="0.25">
      <c r="A64" s="85">
        <v>4241</v>
      </c>
      <c r="B64" s="78" t="s">
        <v>158</v>
      </c>
      <c r="C64" s="84">
        <v>0</v>
      </c>
      <c r="D64" s="84">
        <v>12000</v>
      </c>
      <c r="E64" s="84">
        <v>12000</v>
      </c>
      <c r="F64" s="84"/>
      <c r="G64" s="84"/>
      <c r="H64" s="84">
        <v>12000</v>
      </c>
      <c r="I64" s="84"/>
      <c r="J64" s="84"/>
      <c r="K64" s="84"/>
      <c r="L64" s="84"/>
      <c r="M64" s="84"/>
    </row>
    <row r="65" spans="1:13" s="98" customFormat="1" ht="15" customHeight="1" x14ac:dyDescent="0.25">
      <c r="A65" s="77">
        <v>426</v>
      </c>
      <c r="B65" s="81" t="s">
        <v>111</v>
      </c>
      <c r="C65" s="83"/>
      <c r="D65" s="83">
        <v>2284</v>
      </c>
      <c r="E65" s="83">
        <v>2284</v>
      </c>
      <c r="F65" s="83">
        <v>1584</v>
      </c>
      <c r="G65" s="83"/>
      <c r="H65" s="83"/>
      <c r="I65" s="83"/>
      <c r="J65" s="83"/>
      <c r="K65" s="118">
        <v>700</v>
      </c>
      <c r="L65" s="83"/>
      <c r="M65" s="83"/>
    </row>
    <row r="66" spans="1:13" ht="15" customHeight="1" x14ac:dyDescent="0.25">
      <c r="A66" s="85">
        <v>4262</v>
      </c>
      <c r="B66" s="78" t="s">
        <v>112</v>
      </c>
      <c r="C66" s="84"/>
      <c r="D66" s="84">
        <v>2284</v>
      </c>
      <c r="E66" s="84">
        <v>2284</v>
      </c>
      <c r="F66" s="84">
        <v>1584</v>
      </c>
      <c r="G66" s="84"/>
      <c r="H66" s="84"/>
      <c r="I66" s="84"/>
      <c r="J66" s="84"/>
      <c r="K66" s="117">
        <v>700</v>
      </c>
      <c r="L66" s="84"/>
      <c r="M66" s="84"/>
    </row>
    <row r="67" spans="1:13" ht="15" customHeight="1" x14ac:dyDescent="0.25">
      <c r="A67" s="85"/>
      <c r="B67" s="102" t="s">
        <v>114</v>
      </c>
      <c r="C67" s="83">
        <v>447509</v>
      </c>
      <c r="D67" s="118">
        <v>74988.820000000007</v>
      </c>
      <c r="E67" s="118">
        <f>SUM(F67,G67,H67,I67,J67,K67)</f>
        <v>522497.82</v>
      </c>
      <c r="F67" s="83">
        <f>SUM(F8)</f>
        <v>341348</v>
      </c>
      <c r="G67" s="83">
        <f>SUM(G8)</f>
        <v>6073</v>
      </c>
      <c r="H67" s="83">
        <v>172950</v>
      </c>
      <c r="I67" s="83">
        <v>530</v>
      </c>
      <c r="J67" s="83">
        <v>500</v>
      </c>
      <c r="K67" s="118">
        <v>1096.82</v>
      </c>
      <c r="L67" s="84"/>
      <c r="M67" s="84"/>
    </row>
    <row r="68" spans="1:13" ht="15" customHeight="1" x14ac:dyDescent="0.25">
      <c r="A68" s="99"/>
      <c r="B68" s="100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</row>
    <row r="70" spans="1:13" x14ac:dyDescent="0.25">
      <c r="A70" t="s">
        <v>159</v>
      </c>
      <c r="G70" t="s">
        <v>160</v>
      </c>
    </row>
  </sheetData>
  <mergeCells count="3">
    <mergeCell ref="A1:M1"/>
    <mergeCell ref="A4:M4"/>
    <mergeCell ref="A5:M5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prema funkcijskoj kl</vt:lpstr>
      <vt:lpstr>Račun financiranja</vt:lpstr>
      <vt:lpstr>POSEBNI DIO</vt:lpstr>
      <vt:lpstr>List1</vt:lpstr>
      <vt:lpstr>RASHODI 4. RAZINA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2024-07-05T09:11:55Z</cp:lastPrinted>
  <dcterms:created xsi:type="dcterms:W3CDTF">2022-08-12T12:51:27Z</dcterms:created>
  <dcterms:modified xsi:type="dcterms:W3CDTF">2024-07-05T09:12:46Z</dcterms:modified>
</cp:coreProperties>
</file>